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977" firstSheet="3" activeTab="5"/>
  </bookViews>
  <sheets>
    <sheet name="封面" sheetId="29" r:id="rId1"/>
    <sheet name="目录" sheetId="28" r:id="rId2"/>
    <sheet name="2025年通川区公共预算支出调整（表1）" sheetId="13" r:id="rId3"/>
    <sheet name="2025年通川区基金支出调整（表2）" sheetId="21" r:id="rId4"/>
    <sheet name="2025年通川区国有资本经营收支调整（表3）" sheetId="27" r:id="rId5"/>
    <sheet name="2025年达州市通川区地方政府债务限额调整情况表（表4）" sheetId="26" r:id="rId6"/>
    <sheet name="2025年达州市通川区地方政府债券资金安排情况表（表5）" sheetId="31" r:id="rId7"/>
    <sheet name="2025年达州市通川区地方政府债务余额调整情况表（表6）" sheetId="32" r:id="rId8"/>
    <sheet name="2025年1-6月执行情况表（表7）" sheetId="30" r:id="rId9"/>
  </sheets>
  <calcPr calcId="144525"/>
</workbook>
</file>

<file path=xl/sharedStrings.xml><?xml version="1.0" encoding="utf-8"?>
<sst xmlns="http://schemas.openxmlformats.org/spreadsheetml/2006/main" count="1614" uniqueCount="1240">
  <si>
    <t>达州市通川区2025年预算调整表及
上半年预算执行情况表</t>
  </si>
  <si>
    <t>目      录</t>
  </si>
  <si>
    <t xml:space="preserve"> 1、2025年通川区一般公共预算支出调整表………………………  （1）</t>
  </si>
  <si>
    <t xml:space="preserve"> 2、2025年通川区政府性基金预算支出调整表……………………  （2）</t>
  </si>
  <si>
    <t xml:space="preserve"> 3、2025年通川区国有资本经营预算收支调整表………………    （3）</t>
  </si>
  <si>
    <t xml:space="preserve"> 4、2025年通川区政府债务情况表…………………………………  （4-6）</t>
  </si>
  <si>
    <t xml:space="preserve"> 5、2025年通川区上半年预算收支执行情况表……………………  （7）</t>
  </si>
  <si>
    <t>表一</t>
  </si>
  <si>
    <t>2025年达州市通川区一般公共预算支出调整表</t>
  </si>
  <si>
    <t>单位：万元</t>
  </si>
  <si>
    <t>预算科目</t>
  </si>
  <si>
    <t>预算数</t>
  </si>
  <si>
    <t>调整预算</t>
  </si>
  <si>
    <t>合计</t>
  </si>
  <si>
    <t>一、一般公共服务支出</t>
  </si>
  <si>
    <t>其中：人大事务</t>
  </si>
  <si>
    <t xml:space="preserve">       行政运行</t>
  </si>
  <si>
    <t xml:space="preserve">  一般行政管理事务</t>
  </si>
  <si>
    <t xml:space="preserve">  机关服务</t>
  </si>
  <si>
    <t xml:space="preserve">  人大会议</t>
  </si>
  <si>
    <t xml:space="preserve">  人大立法</t>
  </si>
  <si>
    <t xml:space="preserve">  人大监督</t>
  </si>
  <si>
    <t xml:space="preserve">  人大代表履职能力提升</t>
  </si>
  <si>
    <t xml:space="preserve">  代表工作</t>
  </si>
  <si>
    <t xml:space="preserve">  人大信访工作</t>
  </si>
  <si>
    <t xml:space="preserve">  事业运行</t>
  </si>
  <si>
    <t xml:space="preserve">  其他人大事务支出</t>
  </si>
  <si>
    <t xml:space="preserve">      政协事务</t>
  </si>
  <si>
    <t xml:space="preserve">  行政运行</t>
  </si>
  <si>
    <t xml:space="preserve">  政协会议</t>
  </si>
  <si>
    <t xml:space="preserve">  委员视察</t>
  </si>
  <si>
    <t xml:space="preserve">  参政议政</t>
  </si>
  <si>
    <t xml:space="preserve">  其他政协事务支出</t>
  </si>
  <si>
    <t xml:space="preserve">      政府办公厅(室)及相关机构事务</t>
  </si>
  <si>
    <t xml:space="preserve">  专项服务</t>
  </si>
  <si>
    <t xml:space="preserve">  专项业务及机关事务管理</t>
  </si>
  <si>
    <t xml:space="preserve">  政务公开审批</t>
  </si>
  <si>
    <t xml:space="preserve">  参事事务</t>
  </si>
  <si>
    <t xml:space="preserve">  其他政府办公厅(室)及相关机构事务支出</t>
  </si>
  <si>
    <t xml:space="preserve">      发展与改革事务</t>
  </si>
  <si>
    <t xml:space="preserve">  战略规划与实施</t>
  </si>
  <si>
    <t xml:space="preserve">  日常经济运行调节</t>
  </si>
  <si>
    <t xml:space="preserve">  社会事业发展规划</t>
  </si>
  <si>
    <t xml:space="preserve">  经济体制改革研究</t>
  </si>
  <si>
    <t xml:space="preserve">  物价管理</t>
  </si>
  <si>
    <t xml:space="preserve">  其他发展与改革事务支出</t>
  </si>
  <si>
    <t xml:space="preserve">      统计信息事务</t>
  </si>
  <si>
    <t xml:space="preserve">  信息事务</t>
  </si>
  <si>
    <t xml:space="preserve">  专项统计业务</t>
  </si>
  <si>
    <t xml:space="preserve">  统计管理</t>
  </si>
  <si>
    <t xml:space="preserve">  专项普查活动</t>
  </si>
  <si>
    <t xml:space="preserve">  统计抽样调查</t>
  </si>
  <si>
    <t xml:space="preserve">  其他统计信息事务支出</t>
  </si>
  <si>
    <t xml:space="preserve">       财政事务</t>
  </si>
  <si>
    <t xml:space="preserve">  预算改革业务</t>
  </si>
  <si>
    <t xml:space="preserve">  财政国库业务</t>
  </si>
  <si>
    <t xml:space="preserve">  财政监察</t>
  </si>
  <si>
    <t xml:space="preserve">  信息化建设</t>
  </si>
  <si>
    <t xml:space="preserve">  财政委托业务支出</t>
  </si>
  <si>
    <t xml:space="preserve">  其他财政事务支出</t>
  </si>
  <si>
    <t xml:space="preserve">       税收事务</t>
  </si>
  <si>
    <t xml:space="preserve">  税收业务</t>
  </si>
  <si>
    <t xml:space="preserve">  其他税收事务支出</t>
  </si>
  <si>
    <t xml:space="preserve">       审计事务</t>
  </si>
  <si>
    <t xml:space="preserve">  审计业务</t>
  </si>
  <si>
    <t xml:space="preserve">  审计管理</t>
  </si>
  <si>
    <t xml:space="preserve">  其他审计事务支出</t>
  </si>
  <si>
    <t xml:space="preserve">       海关事务</t>
  </si>
  <si>
    <t xml:space="preserve">  缉私办案</t>
  </si>
  <si>
    <t xml:space="preserve">  口岸管理</t>
  </si>
  <si>
    <t xml:space="preserve">  海关关务</t>
  </si>
  <si>
    <t xml:space="preserve">  关税征管</t>
  </si>
  <si>
    <t xml:space="preserve">  海关监管</t>
  </si>
  <si>
    <t xml:space="preserve">  检验检疫</t>
  </si>
  <si>
    <t xml:space="preserve">  其他海关事务支出</t>
  </si>
  <si>
    <t xml:space="preserve">       纪检监察事务</t>
  </si>
  <si>
    <t xml:space="preserve">  大案要案查处</t>
  </si>
  <si>
    <t xml:space="preserve">  派驻派出机构</t>
  </si>
  <si>
    <t xml:space="preserve">  巡视工作</t>
  </si>
  <si>
    <t xml:space="preserve">  其他纪检监察事务支出</t>
  </si>
  <si>
    <t xml:space="preserve">       商贸事务</t>
  </si>
  <si>
    <t xml:space="preserve">  对外贸易管理</t>
  </si>
  <si>
    <t xml:space="preserve">  国际经济合作</t>
  </si>
  <si>
    <t xml:space="preserve">  外资管理</t>
  </si>
  <si>
    <t xml:space="preserve">  国内贸易管理</t>
  </si>
  <si>
    <t xml:space="preserve">  招商引资</t>
  </si>
  <si>
    <t xml:space="preserve">  其他商贸事务支出</t>
  </si>
  <si>
    <t xml:space="preserve">       知识产权事务</t>
  </si>
  <si>
    <t xml:space="preserve">  专利审批</t>
  </si>
  <si>
    <t xml:space="preserve">  知识产权战略和规划</t>
  </si>
  <si>
    <t xml:space="preserve">  国际合作与交流</t>
  </si>
  <si>
    <t xml:space="preserve">  知识产权宏观管理</t>
  </si>
  <si>
    <t xml:space="preserve">  商标管理</t>
  </si>
  <si>
    <t xml:space="preserve">  原产地地理标志管理</t>
  </si>
  <si>
    <t xml:space="preserve">  其他知识产权事务支出</t>
  </si>
  <si>
    <t xml:space="preserve">       民族事务</t>
  </si>
  <si>
    <t xml:space="preserve">  民族工作专项</t>
  </si>
  <si>
    <t xml:space="preserve">  其他民族事务支出</t>
  </si>
  <si>
    <t xml:space="preserve">       港澳台事务</t>
  </si>
  <si>
    <t xml:space="preserve">  港澳事务</t>
  </si>
  <si>
    <t xml:space="preserve">  台湾事务</t>
  </si>
  <si>
    <t xml:space="preserve">  其他港澳台事务支出</t>
  </si>
  <si>
    <t xml:space="preserve">       档案事务</t>
  </si>
  <si>
    <t xml:space="preserve">  档案馆</t>
  </si>
  <si>
    <t xml:space="preserve">  其他档案事务支出</t>
  </si>
  <si>
    <t xml:space="preserve">       民主党派及工商联事务</t>
  </si>
  <si>
    <t xml:space="preserve">  其他民主党派及工商联事务支出</t>
  </si>
  <si>
    <t xml:space="preserve">       群众团体事务</t>
  </si>
  <si>
    <t xml:space="preserve">  工会事务</t>
  </si>
  <si>
    <t xml:space="preserve">  其他群众团体事务支出</t>
  </si>
  <si>
    <t xml:space="preserve">       党委办公厅(室)及相关机构事务</t>
  </si>
  <si>
    <t xml:space="preserve">  专项业务</t>
  </si>
  <si>
    <t xml:space="preserve">  其他党委办公厅(室)及相关机构事务支出</t>
  </si>
  <si>
    <t xml:space="preserve">       组织事务</t>
  </si>
  <si>
    <t xml:space="preserve">  公务员事务</t>
  </si>
  <si>
    <t xml:space="preserve">  其他组织事务支出</t>
  </si>
  <si>
    <t xml:space="preserve">       宣传事务</t>
  </si>
  <si>
    <t xml:space="preserve">  宣传管理</t>
  </si>
  <si>
    <t xml:space="preserve">  其他宣传事务支出</t>
  </si>
  <si>
    <t xml:space="preserve">       统战事务</t>
  </si>
  <si>
    <t xml:space="preserve">  宗教事务</t>
  </si>
  <si>
    <t xml:space="preserve">  华侨事务</t>
  </si>
  <si>
    <t xml:space="preserve">  其他统战事务支出</t>
  </si>
  <si>
    <t xml:space="preserve">       对外联络事务</t>
  </si>
  <si>
    <t xml:space="preserve">  其他对外联络事务支出</t>
  </si>
  <si>
    <t xml:space="preserve">       其他共产党事务支出</t>
  </si>
  <si>
    <t xml:space="preserve">  其他共产党事务支出</t>
  </si>
  <si>
    <t xml:space="preserve">       网信事务</t>
  </si>
  <si>
    <t xml:space="preserve">  信息安全事务</t>
  </si>
  <si>
    <t xml:space="preserve">  其他网信事务支出</t>
  </si>
  <si>
    <t xml:space="preserve">       市场监督管理事务</t>
  </si>
  <si>
    <t xml:space="preserve">  市场主体管理</t>
  </si>
  <si>
    <t xml:space="preserve">  市场秩序执法</t>
  </si>
  <si>
    <t xml:space="preserve">  质量基础</t>
  </si>
  <si>
    <t xml:space="preserve">  药品事务</t>
  </si>
  <si>
    <t xml:space="preserve">  医疗器械事务</t>
  </si>
  <si>
    <t xml:space="preserve">  化妆品事务</t>
  </si>
  <si>
    <t xml:space="preserve">  质量安全监管</t>
  </si>
  <si>
    <t xml:space="preserve">  食品安全监管</t>
  </si>
  <si>
    <t xml:space="preserve">  其他市场监督管理事务</t>
  </si>
  <si>
    <t xml:space="preserve">       社会工作事务</t>
  </si>
  <si>
    <t xml:space="preserve">  其他社会工作事务支出</t>
  </si>
  <si>
    <t xml:space="preserve">       信访事务</t>
  </si>
  <si>
    <t xml:space="preserve">  信访业务</t>
  </si>
  <si>
    <t xml:space="preserve">  其他信访事务支出</t>
  </si>
  <si>
    <t xml:space="preserve">       其他一般公共服务支出</t>
  </si>
  <si>
    <t xml:space="preserve">  国家赔偿费用支出</t>
  </si>
  <si>
    <t xml:space="preserve">  其他一般公共服务支出</t>
  </si>
  <si>
    <t>二、外交支出</t>
  </si>
  <si>
    <t>其中：外交管理事务</t>
  </si>
  <si>
    <t xml:space="preserve">  其他外交管理事务支出</t>
  </si>
  <si>
    <t xml:space="preserve">       驻外机构</t>
  </si>
  <si>
    <t xml:space="preserve">  驻外使领馆(团、处)</t>
  </si>
  <si>
    <t xml:space="preserve">  其他驻外机构支出</t>
  </si>
  <si>
    <t xml:space="preserve">       对外援助</t>
  </si>
  <si>
    <t xml:space="preserve">  援外优惠贷款贴息</t>
  </si>
  <si>
    <t xml:space="preserve">  对外援助</t>
  </si>
  <si>
    <t xml:space="preserve">       国际组织</t>
  </si>
  <si>
    <t xml:space="preserve">  国际组织会费</t>
  </si>
  <si>
    <t xml:space="preserve">  国际组织捐赠</t>
  </si>
  <si>
    <t xml:space="preserve">  维和摊款</t>
  </si>
  <si>
    <t xml:space="preserve">  国际组织股金及基金</t>
  </si>
  <si>
    <t xml:space="preserve">  其他国际组织支出</t>
  </si>
  <si>
    <t xml:space="preserve">       对外合作与交流</t>
  </si>
  <si>
    <t xml:space="preserve">  在华国际会议</t>
  </si>
  <si>
    <t xml:space="preserve">  国际交流活动</t>
  </si>
  <si>
    <t xml:space="preserve">  对外合作活动</t>
  </si>
  <si>
    <t xml:space="preserve">  其他对外合作与交流支出</t>
  </si>
  <si>
    <t xml:space="preserve">       对外宣传</t>
  </si>
  <si>
    <t xml:space="preserve">  对外宣传</t>
  </si>
  <si>
    <t xml:space="preserve">       边界勘界联检</t>
  </si>
  <si>
    <t xml:space="preserve">  边界勘界</t>
  </si>
  <si>
    <t xml:space="preserve">  边界联检</t>
  </si>
  <si>
    <t xml:space="preserve">  边界界桩维护</t>
  </si>
  <si>
    <t xml:space="preserve">  其他支出</t>
  </si>
  <si>
    <t xml:space="preserve">       国际发展合作</t>
  </si>
  <si>
    <t xml:space="preserve">  其他国际发展合作支出</t>
  </si>
  <si>
    <t xml:space="preserve">       其他外交支出</t>
  </si>
  <si>
    <t xml:space="preserve">  其他外交支出</t>
  </si>
  <si>
    <t>三、国防支出</t>
  </si>
  <si>
    <t>其中：军费</t>
  </si>
  <si>
    <t xml:space="preserve">  现役部队</t>
  </si>
  <si>
    <t xml:space="preserve">  预备役部队</t>
  </si>
  <si>
    <t xml:space="preserve">  其他军费支出</t>
  </si>
  <si>
    <t xml:space="preserve">       国防科研事业</t>
  </si>
  <si>
    <t xml:space="preserve">  国防科研事业</t>
  </si>
  <si>
    <t xml:space="preserve">       专项工程</t>
  </si>
  <si>
    <t xml:space="preserve">  专项工程</t>
  </si>
  <si>
    <t xml:space="preserve">       国防动员</t>
  </si>
  <si>
    <t xml:space="preserve">  兵役征集</t>
  </si>
  <si>
    <t xml:space="preserve">  经济动员</t>
  </si>
  <si>
    <t xml:space="preserve">  人民防空</t>
  </si>
  <si>
    <t xml:space="preserve">  交通战备</t>
  </si>
  <si>
    <t xml:space="preserve">  民兵</t>
  </si>
  <si>
    <t xml:space="preserve">  边海防</t>
  </si>
  <si>
    <t xml:space="preserve">  其他国防动员支出</t>
  </si>
  <si>
    <t xml:space="preserve">       其他国防支出</t>
  </si>
  <si>
    <t xml:space="preserve">  其他国防支出</t>
  </si>
  <si>
    <t>四、公共安全支出</t>
  </si>
  <si>
    <t>其中：武装警察部队</t>
  </si>
  <si>
    <t xml:space="preserve">  武装警察部队</t>
  </si>
  <si>
    <t xml:space="preserve">  其他武装警察部队支出</t>
  </si>
  <si>
    <t xml:space="preserve">       公安</t>
  </si>
  <si>
    <t xml:space="preserve">  执法办案</t>
  </si>
  <si>
    <t xml:space="preserve">  特别业务</t>
  </si>
  <si>
    <t xml:space="preserve">  特勤业务</t>
  </si>
  <si>
    <t xml:space="preserve">  移民事务</t>
  </si>
  <si>
    <t xml:space="preserve">  其他公安支出</t>
  </si>
  <si>
    <t xml:space="preserve">       国家安全</t>
  </si>
  <si>
    <t xml:space="preserve">  安全业务</t>
  </si>
  <si>
    <t xml:space="preserve">  其他国家安全支出</t>
  </si>
  <si>
    <t xml:space="preserve">       检察</t>
  </si>
  <si>
    <t xml:space="preserve">  “两房”建设</t>
  </si>
  <si>
    <t xml:space="preserve">  检察监督</t>
  </si>
  <si>
    <t xml:space="preserve">  其他检察支出</t>
  </si>
  <si>
    <t xml:space="preserve">       法院</t>
  </si>
  <si>
    <t xml:space="preserve">  案件审判</t>
  </si>
  <si>
    <t xml:space="preserve">  案件执行</t>
  </si>
  <si>
    <t xml:space="preserve">  “两庭”建设</t>
  </si>
  <si>
    <t xml:space="preserve">  其他法院支出</t>
  </si>
  <si>
    <t xml:space="preserve">       司法</t>
  </si>
  <si>
    <t xml:space="preserve">  基层司法业务</t>
  </si>
  <si>
    <t xml:space="preserve">  普法宣传</t>
  </si>
  <si>
    <t xml:space="preserve">  律师管理</t>
  </si>
  <si>
    <t xml:space="preserve">  公共法律服务</t>
  </si>
  <si>
    <t xml:space="preserve">  国家统一法律职业资格考试</t>
  </si>
  <si>
    <t xml:space="preserve">  社区矫正</t>
  </si>
  <si>
    <t xml:space="preserve">  法治建设</t>
  </si>
  <si>
    <t xml:space="preserve">  其他司法支出</t>
  </si>
  <si>
    <t xml:space="preserve">       监狱</t>
  </si>
  <si>
    <t xml:space="preserve">  罪犯生活及医疗卫生</t>
  </si>
  <si>
    <t xml:space="preserve">  监狱业务及罪犯改造</t>
  </si>
  <si>
    <t xml:space="preserve">  狱政设施建设</t>
  </si>
  <si>
    <t xml:space="preserve">  其他监狱支出</t>
  </si>
  <si>
    <t xml:space="preserve">       强制隔离戒毒</t>
  </si>
  <si>
    <t xml:space="preserve">  强制隔离戒毒人员生活</t>
  </si>
  <si>
    <t xml:space="preserve">  强制隔离戒毒人员教育</t>
  </si>
  <si>
    <t xml:space="preserve">  所政设施建设</t>
  </si>
  <si>
    <t xml:space="preserve">  其他强制隔离戒毒支出</t>
  </si>
  <si>
    <t xml:space="preserve">       国家保密</t>
  </si>
  <si>
    <t xml:space="preserve">  保密技术</t>
  </si>
  <si>
    <t xml:space="preserve">  保密管理</t>
  </si>
  <si>
    <t xml:space="preserve">  其他国家保密支出</t>
  </si>
  <si>
    <t xml:space="preserve">       缉私警察</t>
  </si>
  <si>
    <t xml:space="preserve">  缉私业务</t>
  </si>
  <si>
    <t xml:space="preserve">  其他缉私警察支出</t>
  </si>
  <si>
    <t xml:space="preserve">       其他公共安全支出</t>
  </si>
  <si>
    <t xml:space="preserve">  国家司法救助支出</t>
  </si>
  <si>
    <t xml:space="preserve">  其他公共安全支出</t>
  </si>
  <si>
    <t>五、教育支出</t>
  </si>
  <si>
    <t>其中：教育管理事务</t>
  </si>
  <si>
    <t xml:space="preserve">  其他教育管理事务支出</t>
  </si>
  <si>
    <t xml:space="preserve">       普通教育</t>
  </si>
  <si>
    <t xml:space="preserve">  学前教育</t>
  </si>
  <si>
    <t xml:space="preserve">  小学教育</t>
  </si>
  <si>
    <t xml:space="preserve">  初中教育</t>
  </si>
  <si>
    <t xml:space="preserve">  高中教育</t>
  </si>
  <si>
    <t xml:space="preserve">  高等教育</t>
  </si>
  <si>
    <t xml:space="preserve">  其他普通教育支出</t>
  </si>
  <si>
    <t xml:space="preserve">       职业教育</t>
  </si>
  <si>
    <t xml:space="preserve">  初等职业教育</t>
  </si>
  <si>
    <t xml:space="preserve">  中等职业教育</t>
  </si>
  <si>
    <t xml:space="preserve">  技校教育</t>
  </si>
  <si>
    <t xml:space="preserve">  高等职业教育</t>
  </si>
  <si>
    <t xml:space="preserve">  其他职业教育支出</t>
  </si>
  <si>
    <t xml:space="preserve">        成人教育</t>
  </si>
  <si>
    <t xml:space="preserve">  成人初等教育</t>
  </si>
  <si>
    <t xml:space="preserve">  成人中等教育</t>
  </si>
  <si>
    <t xml:space="preserve">  成人高等教育</t>
  </si>
  <si>
    <t xml:space="preserve">  成人广播电视教育</t>
  </si>
  <si>
    <t xml:space="preserve">  其他成人教育支出</t>
  </si>
  <si>
    <t xml:space="preserve">       广播电视教育</t>
  </si>
  <si>
    <t xml:space="preserve">  广播电视学校</t>
  </si>
  <si>
    <t xml:space="preserve">  教育电视台</t>
  </si>
  <si>
    <t xml:space="preserve">  其他广播电视教育支出</t>
  </si>
  <si>
    <t xml:space="preserve">       留学教育</t>
  </si>
  <si>
    <t xml:space="preserve">  出国留学教育</t>
  </si>
  <si>
    <t xml:space="preserve">  来华留学教育</t>
  </si>
  <si>
    <t xml:space="preserve">  其他留学教育支出</t>
  </si>
  <si>
    <t xml:space="preserve">       特殊教育</t>
  </si>
  <si>
    <t xml:space="preserve">  特殊学校教育</t>
  </si>
  <si>
    <t xml:space="preserve">  工读学校教育</t>
  </si>
  <si>
    <t xml:space="preserve">  其他特殊教育支出</t>
  </si>
  <si>
    <t xml:space="preserve">       进修及培训</t>
  </si>
  <si>
    <t xml:space="preserve">  教师进修</t>
  </si>
  <si>
    <t xml:space="preserve">  干部教育</t>
  </si>
  <si>
    <t xml:space="preserve">  培训支出</t>
  </si>
  <si>
    <t xml:space="preserve">  退役士兵能力提升</t>
  </si>
  <si>
    <t xml:space="preserve">  其他进修及培训</t>
  </si>
  <si>
    <t xml:space="preserve">       教育费附加安排的支出</t>
  </si>
  <si>
    <t xml:space="preserve">  农村中小学校舍建设</t>
  </si>
  <si>
    <t xml:space="preserve">  农村中小学教学设施</t>
  </si>
  <si>
    <t xml:space="preserve">  城市中小学校舍建设</t>
  </si>
  <si>
    <t xml:space="preserve">  城市中小学教学设施</t>
  </si>
  <si>
    <t xml:space="preserve">  中等职业学校教学设施</t>
  </si>
  <si>
    <t xml:space="preserve">  其他教育费附加安排的支出</t>
  </si>
  <si>
    <t xml:space="preserve">       其他教育支出</t>
  </si>
  <si>
    <t xml:space="preserve">  其他教育支出</t>
  </si>
  <si>
    <t>六、科学技术支出</t>
  </si>
  <si>
    <t>其中：科学技术管理事务</t>
  </si>
  <si>
    <t xml:space="preserve">  其他科学技术管理事务支出</t>
  </si>
  <si>
    <t xml:space="preserve">       基础研究</t>
  </si>
  <si>
    <t xml:space="preserve">  机构运行</t>
  </si>
  <si>
    <t xml:space="preserve">  自然科学基金</t>
  </si>
  <si>
    <t xml:space="preserve">  实验室及相关设施</t>
  </si>
  <si>
    <t xml:space="preserve">  重大科学工程</t>
  </si>
  <si>
    <t xml:space="preserve">  专项基础科研</t>
  </si>
  <si>
    <t xml:space="preserve">  专项技术基础</t>
  </si>
  <si>
    <t xml:space="preserve">  科技人才队伍建设</t>
  </si>
  <si>
    <t xml:space="preserve">  其他基础研究支出</t>
  </si>
  <si>
    <t xml:space="preserve">       应用研究</t>
  </si>
  <si>
    <t xml:space="preserve">  社会公益研究</t>
  </si>
  <si>
    <t xml:space="preserve">  高技术研究</t>
  </si>
  <si>
    <t xml:space="preserve">  专项科研试制</t>
  </si>
  <si>
    <t xml:space="preserve">  其他应用研究支出</t>
  </si>
  <si>
    <t xml:space="preserve">       技术研究与开发</t>
  </si>
  <si>
    <t xml:space="preserve">  科技成果转化与扩散</t>
  </si>
  <si>
    <t xml:space="preserve">  共性技术研究与开发</t>
  </si>
  <si>
    <t xml:space="preserve">  其他技术研究与开发支出</t>
  </si>
  <si>
    <t xml:space="preserve">       科技条件与服务</t>
  </si>
  <si>
    <t xml:space="preserve">  技术创新服务体系</t>
  </si>
  <si>
    <t xml:space="preserve">  科技条件专项</t>
  </si>
  <si>
    <t xml:space="preserve">  其他科技条件与服务支出</t>
  </si>
  <si>
    <t xml:space="preserve">       社会科学</t>
  </si>
  <si>
    <t xml:space="preserve">  社会科学研究机构</t>
  </si>
  <si>
    <t xml:space="preserve">  社会科学研究</t>
  </si>
  <si>
    <t xml:space="preserve">  社科基金支出</t>
  </si>
  <si>
    <t xml:space="preserve">  其他社会科学支出</t>
  </si>
  <si>
    <t xml:space="preserve">       科学技术普及</t>
  </si>
  <si>
    <t xml:space="preserve">  科普活动</t>
  </si>
  <si>
    <t xml:space="preserve">  青少年科技活动</t>
  </si>
  <si>
    <t xml:space="preserve">  学术交流活动</t>
  </si>
  <si>
    <t xml:space="preserve">  科技馆站</t>
  </si>
  <si>
    <t xml:space="preserve">  其他科学技术普及支出</t>
  </si>
  <si>
    <t xml:space="preserve">       科技交流与合作</t>
  </si>
  <si>
    <t xml:space="preserve">  国际交流与合作</t>
  </si>
  <si>
    <t xml:space="preserve">  重大科技合作项目</t>
  </si>
  <si>
    <t xml:space="preserve">  其他科技交流与合作支出</t>
  </si>
  <si>
    <t xml:space="preserve">       科技重大项目</t>
  </si>
  <si>
    <t xml:space="preserve">  科技重大专项</t>
  </si>
  <si>
    <t xml:space="preserve">  重点研发计划</t>
  </si>
  <si>
    <t xml:space="preserve">  其他科技重大项目</t>
  </si>
  <si>
    <t xml:space="preserve">       其他科学技术支出</t>
  </si>
  <si>
    <t xml:space="preserve">  科技奖励</t>
  </si>
  <si>
    <t xml:space="preserve">  核应急</t>
  </si>
  <si>
    <t xml:space="preserve">  转制科研机构</t>
  </si>
  <si>
    <t xml:space="preserve">  其他科学技术支出</t>
  </si>
  <si>
    <t>七、文化旅游体育与传媒支出</t>
  </si>
  <si>
    <t>其中：文化和旅游</t>
  </si>
  <si>
    <t xml:space="preserve">  图书馆</t>
  </si>
  <si>
    <t xml:space="preserve">  文化展示及纪念机构</t>
  </si>
  <si>
    <t xml:space="preserve">  艺术表演场所</t>
  </si>
  <si>
    <t xml:space="preserve">  艺术表演团体</t>
  </si>
  <si>
    <t xml:space="preserve">  文化活动</t>
  </si>
  <si>
    <t xml:space="preserve">  群众文化</t>
  </si>
  <si>
    <t xml:space="preserve">  文化和旅游交流与合作</t>
  </si>
  <si>
    <t xml:space="preserve">  文化创作与保护</t>
  </si>
  <si>
    <t xml:space="preserve">  文化和旅游市场管理</t>
  </si>
  <si>
    <t xml:space="preserve">  旅游宣传</t>
  </si>
  <si>
    <t xml:space="preserve">  文化和旅游管理事务</t>
  </si>
  <si>
    <t xml:space="preserve">  其他文化和旅游支出</t>
  </si>
  <si>
    <t xml:space="preserve">       文物</t>
  </si>
  <si>
    <t xml:space="preserve">  文物保护</t>
  </si>
  <si>
    <t xml:space="preserve">  博物馆</t>
  </si>
  <si>
    <t xml:space="preserve">  历史名城与古迹</t>
  </si>
  <si>
    <t xml:space="preserve">  其他文物支出</t>
  </si>
  <si>
    <t xml:space="preserve">       体育</t>
  </si>
  <si>
    <t xml:space="preserve">  运动项目管理</t>
  </si>
  <si>
    <t xml:space="preserve">  体育竞赛</t>
  </si>
  <si>
    <t xml:space="preserve">  体育训练</t>
  </si>
  <si>
    <t xml:space="preserve">  体育场馆</t>
  </si>
  <si>
    <t xml:space="preserve">  群众体育</t>
  </si>
  <si>
    <t xml:space="preserve">  体育交流与合作</t>
  </si>
  <si>
    <t xml:space="preserve">  其他体育支出</t>
  </si>
  <si>
    <t xml:space="preserve">       新闻出版电影</t>
  </si>
  <si>
    <t xml:space="preserve">  新闻通讯</t>
  </si>
  <si>
    <t xml:space="preserve">  出版发行</t>
  </si>
  <si>
    <t xml:space="preserve">  版权管理</t>
  </si>
  <si>
    <t xml:space="preserve">  电影</t>
  </si>
  <si>
    <t xml:space="preserve">  其他新闻出版电影支出</t>
  </si>
  <si>
    <t xml:space="preserve">       广播电视</t>
  </si>
  <si>
    <t xml:space="preserve">  监测监管</t>
  </si>
  <si>
    <t xml:space="preserve">  传输发射</t>
  </si>
  <si>
    <t xml:space="preserve">  广播电视事务</t>
  </si>
  <si>
    <t xml:space="preserve">  其他广播电视支出</t>
  </si>
  <si>
    <t xml:space="preserve">       其他文化旅游体育与传媒支出</t>
  </si>
  <si>
    <t xml:space="preserve">  宣传文化发展专项支出</t>
  </si>
  <si>
    <t xml:space="preserve">  文化产业发展专项支出</t>
  </si>
  <si>
    <t xml:space="preserve">  其他文化旅游体育与传媒支出</t>
  </si>
  <si>
    <t>八、社会保障和就业支出</t>
  </si>
  <si>
    <t>其中：人力资源和社会保障管理事务</t>
  </si>
  <si>
    <t xml:space="preserve">  综合业务管理</t>
  </si>
  <si>
    <t xml:space="preserve">  劳动保障监察</t>
  </si>
  <si>
    <t xml:space="preserve">  就业管理事务</t>
  </si>
  <si>
    <t xml:space="preserve">  社会保险业务管理事务</t>
  </si>
  <si>
    <t xml:space="preserve">  社会保险经办机构</t>
  </si>
  <si>
    <t xml:space="preserve">  劳动关系和维权</t>
  </si>
  <si>
    <t xml:space="preserve">  公共就业服务和职业技能鉴定机构</t>
  </si>
  <si>
    <t xml:space="preserve">  劳动人事争议调解仲裁</t>
  </si>
  <si>
    <t xml:space="preserve">  政府特殊津贴</t>
  </si>
  <si>
    <t xml:space="preserve">  资助留学回国人员</t>
  </si>
  <si>
    <t xml:space="preserve">  博士后日常经费</t>
  </si>
  <si>
    <t xml:space="preserve">  引进人才费用</t>
  </si>
  <si>
    <t xml:space="preserve">  其他人力资源和社会保障管理事务支出</t>
  </si>
  <si>
    <t xml:space="preserve">       民政管理事务</t>
  </si>
  <si>
    <t xml:space="preserve">  社会组织管理</t>
  </si>
  <si>
    <t xml:space="preserve">  行政区划和地名管理</t>
  </si>
  <si>
    <t xml:space="preserve">  基层政权建设和社区治理</t>
  </si>
  <si>
    <t xml:space="preserve">  其他民政管理事务支出</t>
  </si>
  <si>
    <t xml:space="preserve">       补充全国社会保障基金</t>
  </si>
  <si>
    <t xml:space="preserve">  用一般公共预算补充基金</t>
  </si>
  <si>
    <t xml:space="preserve">       行政事业单位养老支出</t>
  </si>
  <si>
    <t xml:space="preserve">  行政单位离退休</t>
  </si>
  <si>
    <t xml:space="preserve">  事业单位离退休</t>
  </si>
  <si>
    <t xml:space="preserve">  离退休人员管理机构</t>
  </si>
  <si>
    <t xml:space="preserve">  机关事业单位基本养老保险缴费支出</t>
  </si>
  <si>
    <t xml:space="preserve">  机关事业单位职业年金缴费支出</t>
  </si>
  <si>
    <t xml:space="preserve">  对机关事业单位基本养老保险基金的补助</t>
  </si>
  <si>
    <t xml:space="preserve">  对机关事业单位职业年金的补助</t>
  </si>
  <si>
    <t xml:space="preserve">  其他行政事业单位养老支出</t>
  </si>
  <si>
    <t xml:space="preserve">       企业改革补助</t>
  </si>
  <si>
    <t xml:space="preserve">  企业关闭破产补助</t>
  </si>
  <si>
    <t xml:space="preserve">  厂办大集体改革补助</t>
  </si>
  <si>
    <t xml:space="preserve">  其他企业改革发展补助</t>
  </si>
  <si>
    <t xml:space="preserve">       就业补助</t>
  </si>
  <si>
    <t xml:space="preserve">  就业创业服务补贴</t>
  </si>
  <si>
    <t xml:space="preserve">  职业培训补贴</t>
  </si>
  <si>
    <t xml:space="preserve">  社会保险补贴</t>
  </si>
  <si>
    <t xml:space="preserve">  公益性岗位补贴</t>
  </si>
  <si>
    <t xml:space="preserve">  职业技能鉴定补贴</t>
  </si>
  <si>
    <t xml:space="preserve">  就业见习补贴</t>
  </si>
  <si>
    <t xml:space="preserve">  高技能人才培养补助</t>
  </si>
  <si>
    <t xml:space="preserve">  促进创业补贴</t>
  </si>
  <si>
    <t xml:space="preserve">  其他就业补助支出</t>
  </si>
  <si>
    <t xml:space="preserve">       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</si>
  <si>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</si>
  <si>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</si>
  <si>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</si>
  <si>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</si>
  <si>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</si>
  <si>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 xml:space="preserve">  光荣院</t>
  </si>
  <si>
    <t xml:space="preserve">  褒扬纪念</t>
  </si>
  <si>
    <t xml:space="preserve">  其他优抚支出</t>
  </si>
  <si>
    <t xml:space="preserve">       退役安置</t>
  </si>
  <si>
    <t xml:space="preserve">  退役士兵安置</t>
  </si>
  <si>
    <t xml:space="preserve">  军队移交政府的离退休人员安置</t>
  </si>
  <si>
    <t xml:space="preserve">  军队移交政府离退休干部管理机构</t>
  </si>
  <si>
    <t xml:space="preserve">  退役士兵管理教育</t>
  </si>
  <si>
    <t xml:space="preserve">  军队转业干部安置</t>
  </si>
  <si>
    <t xml:space="preserve">  其他退役安置支出</t>
  </si>
  <si>
    <t xml:space="preserve">       社会福利</t>
  </si>
  <si>
    <t xml:space="preserve">  儿童福利</t>
  </si>
  <si>
    <t xml:space="preserve">  老年福利</t>
  </si>
  <si>
    <t xml:space="preserve">  康复辅具</t>
  </si>
  <si>
    <t xml:space="preserve">  殡葬</t>
  </si>
  <si>
    <t xml:space="preserve">  社会福利事业单位</t>
  </si>
  <si>
    <t xml:space="preserve">  养老服务</t>
  </si>
  <si>
    <t xml:space="preserve">  其他社会福利支出</t>
  </si>
  <si>
    <t xml:space="preserve">       残疾人事业</t>
  </si>
  <si>
    <t xml:space="preserve">  残疾人康复</t>
  </si>
  <si>
    <t xml:space="preserve">  残疾人就业</t>
  </si>
  <si>
    <t xml:space="preserve">  残疾人体育</t>
  </si>
  <si>
    <t xml:space="preserve">  残疾人生活和护理补贴</t>
  </si>
  <si>
    <t xml:space="preserve">  其他残疾人事业支出</t>
  </si>
  <si>
    <t xml:space="preserve">       红十字事业</t>
  </si>
  <si>
    <t xml:space="preserve">  其他红十字事业支出</t>
  </si>
  <si>
    <t xml:space="preserve">       最低生活保障</t>
  </si>
  <si>
    <t xml:space="preserve">  城市最低生活保障金支出</t>
  </si>
  <si>
    <t xml:space="preserve">  农村最低生活保障金支出</t>
  </si>
  <si>
    <t xml:space="preserve">       临时救助</t>
  </si>
  <si>
    <t xml:space="preserve">  临时救助支出</t>
  </si>
  <si>
    <t xml:space="preserve">  流浪乞讨人员救助支出</t>
  </si>
  <si>
    <t xml:space="preserve">       特困人员救助供养</t>
  </si>
  <si>
    <t xml:space="preserve">  城市特困人员救助供养支出</t>
  </si>
  <si>
    <t xml:space="preserve">  农村特困人员救助供养支出</t>
  </si>
  <si>
    <t xml:space="preserve">       补充道路交通事故社会救助基金</t>
  </si>
  <si>
    <t xml:space="preserve">  对道路交通事故社会救助基金的补助</t>
  </si>
  <si>
    <t xml:space="preserve">  交强险罚款收入补助基金支出</t>
  </si>
  <si>
    <t xml:space="preserve">       其他生活救助</t>
  </si>
  <si>
    <t xml:space="preserve">  其他城市生活救助</t>
  </si>
  <si>
    <t xml:space="preserve">  其他农村生活救助</t>
  </si>
  <si>
    <t xml:space="preserve">       财政对基本养老保险基金的补助</t>
  </si>
  <si>
    <t xml:space="preserve">  财政对企业职工基本养老保险基金的补助</t>
  </si>
  <si>
    <t xml:space="preserve">  财政对城乡居民基本养老保险基金的补助</t>
  </si>
  <si>
    <t xml:space="preserve">  财政对其他基本养老保险基金的补助</t>
  </si>
  <si>
    <t xml:space="preserve">       财政对其他社会保险基金的补助</t>
  </si>
  <si>
    <t xml:space="preserve">  财政对失业保险基金的补助</t>
  </si>
  <si>
    <t xml:space="preserve">  财政对工伤保险基金的补助</t>
  </si>
  <si>
    <t xml:space="preserve">  其他财政对社会保险基金的补助</t>
  </si>
  <si>
    <t xml:space="preserve">       退役军人管理事务</t>
  </si>
  <si>
    <t xml:space="preserve">  拥军优属</t>
  </si>
  <si>
    <t xml:space="preserve">  军供保障</t>
  </si>
  <si>
    <t xml:space="preserve">  其他退役军人事务管理支出</t>
  </si>
  <si>
    <t xml:space="preserve">       财政代缴社会保险费支出</t>
  </si>
  <si>
    <t xml:space="preserve">  财政代缴城乡居民基本养老保险费支出</t>
  </si>
  <si>
    <t xml:space="preserve">  财政代缴其他社会保险费支出</t>
  </si>
  <si>
    <t xml:space="preserve">       其他社会保障和就业支出</t>
  </si>
  <si>
    <t xml:space="preserve">  其他社会保障和就业支出</t>
  </si>
  <si>
    <t>九、卫生健康支出</t>
  </si>
  <si>
    <t>其中：卫生健康管理事务</t>
  </si>
  <si>
    <t xml:space="preserve">  其他卫生健康管理事务支出</t>
  </si>
  <si>
    <t xml:space="preserve">       公立医院</t>
  </si>
  <si>
    <t xml:space="preserve">  综合医院</t>
  </si>
  <si>
    <t xml:space="preserve">  中医(民族)医院</t>
  </si>
  <si>
    <t xml:space="preserve">  传染病医院</t>
  </si>
  <si>
    <t xml:space="preserve">  职业病防治医院</t>
  </si>
  <si>
    <t xml:space="preserve">  精神病医院</t>
  </si>
  <si>
    <t xml:space="preserve">  妇幼保健医院</t>
  </si>
  <si>
    <t xml:space="preserve">  儿童医院</t>
  </si>
  <si>
    <t xml:space="preserve">  其他专科医院</t>
  </si>
  <si>
    <t xml:space="preserve">  福利医院</t>
  </si>
  <si>
    <t xml:space="preserve">  行业医院</t>
  </si>
  <si>
    <t xml:space="preserve">  处理医疗欠费</t>
  </si>
  <si>
    <t xml:space="preserve">  康复医院</t>
  </si>
  <si>
    <t xml:space="preserve">  优抚医院</t>
  </si>
  <si>
    <t xml:space="preserve">  其他公立医院支出</t>
  </si>
  <si>
    <t xml:space="preserve">       基层医疗卫生机构</t>
  </si>
  <si>
    <t xml:space="preserve">  城市社区卫生机构</t>
  </si>
  <si>
    <t xml:space="preserve">  乡镇卫生院</t>
  </si>
  <si>
    <t xml:space="preserve">  其他基层医疗卫生机构支出</t>
  </si>
  <si>
    <t xml:space="preserve">       公共卫生</t>
  </si>
  <si>
    <t xml:space="preserve">  疾病预防控制机构</t>
  </si>
  <si>
    <t xml:space="preserve">  卫生监督机构</t>
  </si>
  <si>
    <t xml:space="preserve">  妇幼保健机构</t>
  </si>
  <si>
    <t xml:space="preserve">  精神卫生机构</t>
  </si>
  <si>
    <t xml:space="preserve">  应急救治机构</t>
  </si>
  <si>
    <t xml:space="preserve">  采供血机构</t>
  </si>
  <si>
    <t xml:space="preserve">  其他专业公共卫生机构</t>
  </si>
  <si>
    <t xml:space="preserve">  基本公共卫生服务</t>
  </si>
  <si>
    <t xml:space="preserve">  重大公共卫生服务</t>
  </si>
  <si>
    <t xml:space="preserve">  突发公共卫生事件应急处置</t>
  </si>
  <si>
    <t xml:space="preserve">  其他公共卫生支出</t>
  </si>
  <si>
    <t xml:space="preserve">       计划生育事务</t>
  </si>
  <si>
    <t xml:space="preserve">  计划生育机构</t>
  </si>
  <si>
    <t xml:space="preserve">  计划生育服务</t>
  </si>
  <si>
    <t xml:space="preserve">  其他计划生育事务支出</t>
  </si>
  <si>
    <t xml:space="preserve">       行政事业单位医疗</t>
  </si>
  <si>
    <t xml:space="preserve">  行政单位医疗</t>
  </si>
  <si>
    <t xml:space="preserve">  事业单位医疗</t>
  </si>
  <si>
    <t xml:space="preserve">  公务员医疗补助</t>
  </si>
  <si>
    <t xml:space="preserve">  其他行政事业单位医疗支出</t>
  </si>
  <si>
    <t xml:space="preserve">       财政对基本医疗保险基金的补助</t>
  </si>
  <si>
    <t xml:space="preserve">  财政对职工基本医疗保险基金的补助</t>
  </si>
  <si>
    <t xml:space="preserve">  财政对城乡居民基本医疗保险基金的补助</t>
  </si>
  <si>
    <t xml:space="preserve">  财政对其他基本医疗保险基金的补助</t>
  </si>
  <si>
    <t xml:space="preserve">       医疗救助</t>
  </si>
  <si>
    <t xml:space="preserve">  城乡医疗救助</t>
  </si>
  <si>
    <t xml:space="preserve">  疾病应急救助</t>
  </si>
  <si>
    <t xml:space="preserve">  其他医疗救助支出</t>
  </si>
  <si>
    <t xml:space="preserve">       优抚对象医疗</t>
  </si>
  <si>
    <t xml:space="preserve">  优抚对象医疗补助</t>
  </si>
  <si>
    <t xml:space="preserve">  其他优抚对象医疗支出</t>
  </si>
  <si>
    <t xml:space="preserve">       医疗保障管理事务</t>
  </si>
  <si>
    <t xml:space="preserve">  医疗保障政策管理</t>
  </si>
  <si>
    <t xml:space="preserve">  医疗保障经办事务</t>
  </si>
  <si>
    <t xml:space="preserve">  其他医疗保障管理事务支出</t>
  </si>
  <si>
    <t xml:space="preserve">       老龄卫生健康事务</t>
  </si>
  <si>
    <t xml:space="preserve">  老龄卫生健康事务</t>
  </si>
  <si>
    <t xml:space="preserve">       中医药事务</t>
  </si>
  <si>
    <t xml:space="preserve">  中医（民族医）药专项</t>
  </si>
  <si>
    <t xml:space="preserve">  其他中医药事务支出</t>
  </si>
  <si>
    <t xml:space="preserve">       疾病预防控制事务</t>
  </si>
  <si>
    <t xml:space="preserve">  其他疾病预防控制事务支出</t>
  </si>
  <si>
    <t xml:space="preserve">        托育服务</t>
  </si>
  <si>
    <t xml:space="preserve">  托育机构</t>
  </si>
  <si>
    <t xml:space="preserve">  其他托育服务住处</t>
  </si>
  <si>
    <t xml:space="preserve">        其他卫生健康支出</t>
  </si>
  <si>
    <t xml:space="preserve">  其他卫生健康支出</t>
  </si>
  <si>
    <t>十、节能环保支出</t>
  </si>
  <si>
    <t>其中：环境保护管理事务</t>
  </si>
  <si>
    <t xml:space="preserve">  生态环境保护宣传</t>
  </si>
  <si>
    <t xml:space="preserve">  环境保护法规、规划及标准</t>
  </si>
  <si>
    <t xml:space="preserve">  生态环境国际合作及履约</t>
  </si>
  <si>
    <t xml:space="preserve">  生态环境保护行政许可</t>
  </si>
  <si>
    <t xml:space="preserve">  应对气候变化管理事务</t>
  </si>
  <si>
    <t xml:space="preserve">  其他环境保护管理事务支出</t>
  </si>
  <si>
    <t xml:space="preserve">       环境监测与监察</t>
  </si>
  <si>
    <t xml:space="preserve">  建设项目环评审查与监督</t>
  </si>
  <si>
    <t xml:space="preserve">  核与辐射安全监督</t>
  </si>
  <si>
    <t xml:space="preserve">  其他环境监测与监察支出</t>
  </si>
  <si>
    <t xml:space="preserve">       污染防治</t>
  </si>
  <si>
    <t xml:space="preserve">  大气</t>
  </si>
  <si>
    <t xml:space="preserve">  水体</t>
  </si>
  <si>
    <t xml:space="preserve">  噪声</t>
  </si>
  <si>
    <t xml:space="preserve">  固体废弃物与化学品</t>
  </si>
  <si>
    <t xml:space="preserve">  放射源和放射性废物监管</t>
  </si>
  <si>
    <t xml:space="preserve">  辐射</t>
  </si>
  <si>
    <t xml:space="preserve">  土壤</t>
  </si>
  <si>
    <t xml:space="preserve">  其他污染防治支出</t>
  </si>
  <si>
    <t xml:space="preserve">       自然生态保护</t>
  </si>
  <si>
    <t xml:space="preserve">  生态保护</t>
  </si>
  <si>
    <t xml:space="preserve">  农村环境保护</t>
  </si>
  <si>
    <t xml:space="preserve">  生物及物种资源保护</t>
  </si>
  <si>
    <t xml:space="preserve">  草原生态修复治理</t>
  </si>
  <si>
    <t xml:space="preserve">  自然保护地</t>
  </si>
  <si>
    <t xml:space="preserve">  其他自然生态保护支出</t>
  </si>
  <si>
    <t xml:space="preserve">       森林保护修复</t>
  </si>
  <si>
    <t xml:space="preserve">  森林管护</t>
  </si>
  <si>
    <t xml:space="preserve">  社会保险补助</t>
  </si>
  <si>
    <t xml:space="preserve">  政策性社会性支出补助</t>
  </si>
  <si>
    <t xml:space="preserve">  天然林保护工程建设 </t>
  </si>
  <si>
    <t xml:space="preserve">  停伐补助</t>
  </si>
  <si>
    <t xml:space="preserve">  其他森林保护修复支出</t>
  </si>
  <si>
    <t xml:space="preserve">       风沙荒漠治理</t>
  </si>
  <si>
    <t xml:space="preserve">  京津风沙源治理工程建设</t>
  </si>
  <si>
    <t xml:space="preserve">  其他风沙荒漠治理支出</t>
  </si>
  <si>
    <t xml:space="preserve">       退牧还草</t>
  </si>
  <si>
    <t xml:space="preserve">  退牧还草工程建设</t>
  </si>
  <si>
    <t xml:space="preserve">  其他退牧还草支出</t>
  </si>
  <si>
    <t xml:space="preserve">       已垦草原退耕还草</t>
  </si>
  <si>
    <t xml:space="preserve">  已垦草原退耕还草</t>
  </si>
  <si>
    <t xml:space="preserve">       能源节约利用</t>
  </si>
  <si>
    <t xml:space="preserve">  能源节约利用</t>
  </si>
  <si>
    <t xml:space="preserve">       污染减排</t>
  </si>
  <si>
    <t xml:space="preserve">  生态环境监测与信息</t>
  </si>
  <si>
    <t xml:space="preserve">  生态环境执法监察</t>
  </si>
  <si>
    <t xml:space="preserve">  减排专项支出</t>
  </si>
  <si>
    <t xml:space="preserve">  清洁生产专项支出</t>
  </si>
  <si>
    <t xml:space="preserve">  其他污染减排支出</t>
  </si>
  <si>
    <t xml:space="preserve">       可再生能源</t>
  </si>
  <si>
    <t xml:space="preserve">  可再生能源</t>
  </si>
  <si>
    <t xml:space="preserve">       循环经济</t>
  </si>
  <si>
    <t xml:space="preserve">  循环经济</t>
  </si>
  <si>
    <t xml:space="preserve">       能源管理事务</t>
  </si>
  <si>
    <t xml:space="preserve">  能源科技装备</t>
  </si>
  <si>
    <t xml:space="preserve">  能源行业管理</t>
  </si>
  <si>
    <t xml:space="preserve">  能源管理</t>
  </si>
  <si>
    <t xml:space="preserve">  农村电网建设</t>
  </si>
  <si>
    <t xml:space="preserve">  其他能源管理事务支出</t>
  </si>
  <si>
    <t xml:space="preserve">        其他节能环保支出</t>
  </si>
  <si>
    <t xml:space="preserve">  其他节能环保支出</t>
  </si>
  <si>
    <t>十一、城乡社区支出</t>
  </si>
  <si>
    <t>其中：城乡社区管理事务</t>
  </si>
  <si>
    <t xml:space="preserve">  城管执法</t>
  </si>
  <si>
    <t xml:space="preserve">  工程建设标准规范编制与监管</t>
  </si>
  <si>
    <t xml:space="preserve">  工程建设管理</t>
  </si>
  <si>
    <t xml:space="preserve">  市政公用行业市场监管</t>
  </si>
  <si>
    <t xml:space="preserve">  住宅建设与房地产市场监管</t>
  </si>
  <si>
    <t xml:space="preserve">  执业资格注册、资质审查</t>
  </si>
  <si>
    <t xml:space="preserve">  其他城乡社区管理事务支出</t>
  </si>
  <si>
    <t xml:space="preserve">       城乡社区规划与管理</t>
  </si>
  <si>
    <t xml:space="preserve">  城乡社区规划与管理</t>
  </si>
  <si>
    <t xml:space="preserve">       城乡社区公共设施</t>
  </si>
  <si>
    <t xml:space="preserve">  小城镇基础设施建设</t>
  </si>
  <si>
    <t xml:space="preserve">  其他城乡社区公共设施支出</t>
  </si>
  <si>
    <t xml:space="preserve">       城乡社区环境卫生</t>
  </si>
  <si>
    <t xml:space="preserve">  城乡社区环境卫生</t>
  </si>
  <si>
    <t xml:space="preserve">       建设市场管理与监督</t>
  </si>
  <si>
    <t xml:space="preserve">  建设市场管理与监督</t>
  </si>
  <si>
    <t xml:space="preserve">       其他城乡社区支出</t>
  </si>
  <si>
    <t xml:space="preserve">  其他城乡社区支出</t>
  </si>
  <si>
    <t>十二、农林水支出</t>
  </si>
  <si>
    <t>其中：农业农村</t>
  </si>
  <si>
    <t xml:space="preserve">  农垦运行</t>
  </si>
  <si>
    <t xml:space="preserve">  科技转化与推广服务</t>
  </si>
  <si>
    <t xml:space="preserve">  病虫害控制</t>
  </si>
  <si>
    <t xml:space="preserve">  农产品质量安全</t>
  </si>
  <si>
    <t xml:space="preserve">  执法监管</t>
  </si>
  <si>
    <t xml:space="preserve">  统计监测与信息服务</t>
  </si>
  <si>
    <t xml:space="preserve">  行业业务管理</t>
  </si>
  <si>
    <t xml:space="preserve">  对外交流与合作</t>
  </si>
  <si>
    <t xml:space="preserve">  防灾救灾</t>
  </si>
  <si>
    <t xml:space="preserve">  稳定农民收入补贴</t>
  </si>
  <si>
    <t xml:space="preserve">  农业结构调整补贴</t>
  </si>
  <si>
    <t xml:space="preserve">  农业生产发展</t>
  </si>
  <si>
    <t xml:space="preserve">  农村合作经济</t>
  </si>
  <si>
    <t xml:space="preserve">  农产品加工与促销</t>
  </si>
  <si>
    <t xml:space="preserve">  农村社会事业</t>
  </si>
  <si>
    <t xml:space="preserve">  农业生态资源保护</t>
  </si>
  <si>
    <t xml:space="preserve">  乡村道路建设</t>
  </si>
  <si>
    <t xml:space="preserve">  渔业发展</t>
  </si>
  <si>
    <t xml:space="preserve">  对高校毕业生到基层任职补助</t>
  </si>
  <si>
    <t xml:space="preserve">  耕地建设与利用</t>
  </si>
  <si>
    <t xml:space="preserve">  其他农业农村支出</t>
  </si>
  <si>
    <t xml:space="preserve">       林业和草原</t>
  </si>
  <si>
    <t xml:space="preserve">  事业机构</t>
  </si>
  <si>
    <t xml:space="preserve">  森林资源培育</t>
  </si>
  <si>
    <t xml:space="preserve">  技术推广与转化</t>
  </si>
  <si>
    <t xml:space="preserve">  森林资源管理</t>
  </si>
  <si>
    <t xml:space="preserve">  森林生态效益补偿</t>
  </si>
  <si>
    <t xml:space="preserve">  动植物保护</t>
  </si>
  <si>
    <t xml:space="preserve">  湿地保护</t>
  </si>
  <si>
    <t xml:space="preserve">  执法与监督</t>
  </si>
  <si>
    <t xml:space="preserve">  防沙治沙</t>
  </si>
  <si>
    <t xml:space="preserve">  对外合作与交流</t>
  </si>
  <si>
    <t xml:space="preserve">  产业化管理</t>
  </si>
  <si>
    <t xml:space="preserve">  信息管理</t>
  </si>
  <si>
    <t xml:space="preserve">  林区公共支出</t>
  </si>
  <si>
    <t xml:space="preserve">  贷款贴息</t>
  </si>
  <si>
    <t xml:space="preserve">  林业草原防灾减灾</t>
  </si>
  <si>
    <t xml:space="preserve">  草原管理</t>
  </si>
  <si>
    <t xml:space="preserve">  退耕还林还草</t>
  </si>
  <si>
    <t xml:space="preserve">  其他林业和草原支出</t>
  </si>
  <si>
    <t xml:space="preserve">       水利</t>
  </si>
  <si>
    <t xml:space="preserve">  水利行业业务管理</t>
  </si>
  <si>
    <t xml:space="preserve">  水利工程建设</t>
  </si>
  <si>
    <t xml:space="preserve">  水利工程运行与维护</t>
  </si>
  <si>
    <t xml:space="preserve">  长江黄河等流域管理</t>
  </si>
  <si>
    <t xml:space="preserve">  水利前期工作</t>
  </si>
  <si>
    <t xml:space="preserve">  水利执法监督</t>
  </si>
  <si>
    <t xml:space="preserve">  水土保持</t>
  </si>
  <si>
    <t xml:space="preserve">  水资源节约管理与保护</t>
  </si>
  <si>
    <t xml:space="preserve">  水质监测</t>
  </si>
  <si>
    <t xml:space="preserve">  水文测报</t>
  </si>
  <si>
    <t xml:space="preserve">  防汛</t>
  </si>
  <si>
    <t xml:space="preserve">  抗旱</t>
  </si>
  <si>
    <t xml:space="preserve">  农村水利</t>
  </si>
  <si>
    <t xml:space="preserve">  水利技术推广</t>
  </si>
  <si>
    <t xml:space="preserve">  国际河流治理与管理</t>
  </si>
  <si>
    <t xml:space="preserve">  江河湖库水系综合整治</t>
  </si>
  <si>
    <t xml:space="preserve">  大中型水库移民后期扶持专项支出</t>
  </si>
  <si>
    <t xml:space="preserve">  水利安全监督</t>
  </si>
  <si>
    <t xml:space="preserve">  水利建设征地及移民支出</t>
  </si>
  <si>
    <t xml:space="preserve">  农村供水</t>
  </si>
  <si>
    <t xml:space="preserve">  南水北调工程建设</t>
  </si>
  <si>
    <t xml:space="preserve">  南水北调工程管理</t>
  </si>
  <si>
    <t xml:space="preserve">  其他水利支出</t>
  </si>
  <si>
    <t xml:space="preserve">       巩固脱贫攻坚成果衔接乡村振兴</t>
  </si>
  <si>
    <t xml:space="preserve">  农村基础设施建设</t>
  </si>
  <si>
    <t xml:space="preserve">  生产发展</t>
  </si>
  <si>
    <t xml:space="preserve">  社会发展</t>
  </si>
  <si>
    <t xml:space="preserve">  贷款奖补和贴息</t>
  </si>
  <si>
    <t xml:space="preserve">  “三西”农业建设专项补助</t>
  </si>
  <si>
    <t xml:space="preserve">  其他巩固脱贫攻坚成果衔接乡村振兴支出</t>
  </si>
  <si>
    <t xml:space="preserve">       农村综合改革</t>
  </si>
  <si>
    <t xml:space="preserve">  对村级公益事业建设的补助</t>
  </si>
  <si>
    <t xml:space="preserve">  国有农场办社会职能改革补助</t>
  </si>
  <si>
    <t xml:space="preserve">  对村民委员会和村党支部的补助</t>
  </si>
  <si>
    <t xml:space="preserve">  对村集体经济组织的补助</t>
  </si>
  <si>
    <t xml:space="preserve">  农村综合改革示范试点补助</t>
  </si>
  <si>
    <t xml:space="preserve">  其他农村综合改革支出</t>
  </si>
  <si>
    <t xml:space="preserve">       普惠金融发展支出</t>
  </si>
  <si>
    <t xml:space="preserve">  支持农村金融机构</t>
  </si>
  <si>
    <t xml:space="preserve">  农业保险保费补贴</t>
  </si>
  <si>
    <t xml:space="preserve">  创业担保贷款贴息及奖补</t>
  </si>
  <si>
    <t xml:space="preserve">  补充创业担保贷款基金</t>
  </si>
  <si>
    <t xml:space="preserve">  其他普惠金融发展支出</t>
  </si>
  <si>
    <t xml:space="preserve">       目标价格补贴</t>
  </si>
  <si>
    <t xml:space="preserve">  棉花目标价格补贴</t>
  </si>
  <si>
    <t xml:space="preserve">  其他目标价格补贴</t>
  </si>
  <si>
    <t xml:space="preserve">       其他农林水支出</t>
  </si>
  <si>
    <t xml:space="preserve">  化解其他公益性乡村债务支出</t>
  </si>
  <si>
    <t xml:space="preserve">  其他农林水支出</t>
  </si>
  <si>
    <t>十三、交通运输支出</t>
  </si>
  <si>
    <t>其中：公路水路运输</t>
  </si>
  <si>
    <t xml:space="preserve">  公路建设</t>
  </si>
  <si>
    <t xml:space="preserve">  公路养护</t>
  </si>
  <si>
    <t xml:space="preserve">  交通运输信息化建设</t>
  </si>
  <si>
    <t xml:space="preserve">  公路和运输安全</t>
  </si>
  <si>
    <t xml:space="preserve">  公路运输管理</t>
  </si>
  <si>
    <t xml:space="preserve">  公路和运输技术标准化建设</t>
  </si>
  <si>
    <t xml:space="preserve">  水运建设</t>
  </si>
  <si>
    <t xml:space="preserve">  航道维护</t>
  </si>
  <si>
    <t xml:space="preserve">  船舶检验</t>
  </si>
  <si>
    <t xml:space="preserve">  救助打捞</t>
  </si>
  <si>
    <t xml:space="preserve">  内河运输</t>
  </si>
  <si>
    <t xml:space="preserve">  远洋运输</t>
  </si>
  <si>
    <t xml:space="preserve">  海事管理</t>
  </si>
  <si>
    <t xml:space="preserve">  航标事业发展支出</t>
  </si>
  <si>
    <t xml:space="preserve">  水路运输管理支出</t>
  </si>
  <si>
    <t xml:space="preserve">  口岸建设</t>
  </si>
  <si>
    <t xml:space="preserve">  其他公路水路运输支出</t>
  </si>
  <si>
    <t xml:space="preserve">       铁路运输</t>
  </si>
  <si>
    <t xml:space="preserve">  铁路路网建设</t>
  </si>
  <si>
    <t xml:space="preserve">  铁路还贷专项</t>
  </si>
  <si>
    <t xml:space="preserve">  铁路安全</t>
  </si>
  <si>
    <t xml:space="preserve">  铁路专项运输</t>
  </si>
  <si>
    <t xml:space="preserve">  行业监管</t>
  </si>
  <si>
    <t xml:space="preserve">  其他铁路运输支出</t>
  </si>
  <si>
    <t xml:space="preserve">       民用航空运输</t>
  </si>
  <si>
    <t xml:space="preserve">  机场建设</t>
  </si>
  <si>
    <t xml:space="preserve">  空管系统建设</t>
  </si>
  <si>
    <t xml:space="preserve">  民航还贷专项支出</t>
  </si>
  <si>
    <t xml:space="preserve">  民用航空安全</t>
  </si>
  <si>
    <t xml:space="preserve">  民航专项运输</t>
  </si>
  <si>
    <t xml:space="preserve">  其他民用航空运输支出</t>
  </si>
  <si>
    <t xml:space="preserve">       邮政业支出</t>
  </si>
  <si>
    <t xml:space="preserve">  邮政普遍服务与特殊服务</t>
  </si>
  <si>
    <t xml:space="preserve">  其他邮政业支出</t>
  </si>
  <si>
    <t xml:space="preserve">       其他交通运输支出</t>
  </si>
  <si>
    <t xml:space="preserve">  公共交通运营补助</t>
  </si>
  <si>
    <t xml:space="preserve">  其他交通运输支出</t>
  </si>
  <si>
    <t>十四、资源勘探工业信息等支出</t>
  </si>
  <si>
    <t>其中：资源勘探开发</t>
  </si>
  <si>
    <t xml:space="preserve">  煤炭勘探开采和洗选</t>
  </si>
  <si>
    <t xml:space="preserve">  石油和天然气勘探开采</t>
  </si>
  <si>
    <t xml:space="preserve">  黑色金属矿勘探和采选</t>
  </si>
  <si>
    <t xml:space="preserve">  有色金属矿勘探和采选</t>
  </si>
  <si>
    <t xml:space="preserve">  非金属矿勘探和采选</t>
  </si>
  <si>
    <t xml:space="preserve">  其他资源勘探业支出</t>
  </si>
  <si>
    <t xml:space="preserve">       制造业</t>
  </si>
  <si>
    <t xml:space="preserve">  纺织业</t>
  </si>
  <si>
    <t xml:space="preserve">  医药制造业</t>
  </si>
  <si>
    <t xml:space="preserve">  非金属矿物制品业</t>
  </si>
  <si>
    <t xml:space="preserve">  通信设备、计算机及其他电子设备制造业</t>
  </si>
  <si>
    <t xml:space="preserve">  交通运输设备制造业</t>
  </si>
  <si>
    <t xml:space="preserve">  电气机械及器材制造业</t>
  </si>
  <si>
    <t xml:space="preserve">  工艺品及其他制造业</t>
  </si>
  <si>
    <t xml:space="preserve">  石油加工、炼焦及核燃料加工业</t>
  </si>
  <si>
    <t xml:space="preserve">  化学原料及化学制品制造业</t>
  </si>
  <si>
    <t xml:space="preserve">  黑色金属冶炼及压延加工业</t>
  </si>
  <si>
    <t xml:space="preserve">  有色金属冶炼及压延加工业</t>
  </si>
  <si>
    <t xml:space="preserve">  其他制造业支出</t>
  </si>
  <si>
    <t xml:space="preserve">       建筑业</t>
  </si>
  <si>
    <t xml:space="preserve">  其他建筑业支出</t>
  </si>
  <si>
    <t xml:space="preserve">       工业和信息产业监管</t>
  </si>
  <si>
    <t xml:space="preserve">  战备应急</t>
  </si>
  <si>
    <t xml:space="preserve">  专用通信</t>
  </si>
  <si>
    <t xml:space="preserve">  无线电及信息通信监管</t>
  </si>
  <si>
    <t xml:space="preserve">  工程建设及运行维护</t>
  </si>
  <si>
    <t xml:space="preserve">  产业发展</t>
  </si>
  <si>
    <t xml:space="preserve">  其他工业和信息产业监管支出</t>
  </si>
  <si>
    <t xml:space="preserve">        国有资产监管</t>
  </si>
  <si>
    <t xml:space="preserve">  国有企业监事会专项</t>
  </si>
  <si>
    <t xml:space="preserve">  中央企业专项管理</t>
  </si>
  <si>
    <t xml:space="preserve">  其他国有资产监管支出</t>
  </si>
  <si>
    <t xml:space="preserve">       支持中小企业发展和管理支出</t>
  </si>
  <si>
    <t xml:space="preserve">  科技型中小企业技术创新基金</t>
  </si>
  <si>
    <t xml:space="preserve">  中小企业发展专项</t>
  </si>
  <si>
    <t xml:space="preserve">  减免房租补贴</t>
  </si>
  <si>
    <t xml:space="preserve">  其他支持中小企业发展和管理支出</t>
  </si>
  <si>
    <t xml:space="preserve">       其他资源勘探工业信息等支出</t>
  </si>
  <si>
    <t xml:space="preserve">  黄金事务</t>
  </si>
  <si>
    <t xml:space="preserve">  技术改造支出</t>
  </si>
  <si>
    <t xml:space="preserve">  中药材扶持资金支出</t>
  </si>
  <si>
    <t xml:space="preserve">  重点产业振兴和技术改造项目贷款贴息</t>
  </si>
  <si>
    <t xml:space="preserve">  其他资源勘探工业信息等支出</t>
  </si>
  <si>
    <t>十五、商业服务业等支出</t>
  </si>
  <si>
    <t>其中：商业流通事务</t>
  </si>
  <si>
    <t xml:space="preserve">  食品流通安全补贴</t>
  </si>
  <si>
    <t xml:space="preserve">  市场监测及信息管理</t>
  </si>
  <si>
    <t xml:space="preserve">  民贸企业补贴</t>
  </si>
  <si>
    <t xml:space="preserve">  民贸民品贷款贴息</t>
  </si>
  <si>
    <t xml:space="preserve">  其他商业流通事务支出</t>
  </si>
  <si>
    <t xml:space="preserve">       涉外发展服务支出</t>
  </si>
  <si>
    <t xml:space="preserve">  外商投资环境建设补助资金</t>
  </si>
  <si>
    <t xml:space="preserve">  其他涉外发展服务支出</t>
  </si>
  <si>
    <t xml:space="preserve">       其他商业服务业等支出</t>
  </si>
  <si>
    <t xml:space="preserve">  服务业基础设施建设</t>
  </si>
  <si>
    <t xml:space="preserve">  其他商业服务业等支出</t>
  </si>
  <si>
    <t>十六、金融支出</t>
  </si>
  <si>
    <t>其中：金融部门行政支出</t>
  </si>
  <si>
    <t xml:space="preserve">  安全防卫</t>
  </si>
  <si>
    <t xml:space="preserve">  金融部门其他行政支出</t>
  </si>
  <si>
    <t xml:space="preserve">      金融部门监管支出</t>
  </si>
  <si>
    <t xml:space="preserve">  货币发行</t>
  </si>
  <si>
    <t xml:space="preserve">  金融服务</t>
  </si>
  <si>
    <t xml:space="preserve">  反假币</t>
  </si>
  <si>
    <t xml:space="preserve">  重点金融机构监管</t>
  </si>
  <si>
    <t xml:space="preserve">  金融稽查与案件处理</t>
  </si>
  <si>
    <t xml:space="preserve">  金融行业电子化建设</t>
  </si>
  <si>
    <t xml:space="preserve">  从业人员资格考试</t>
  </si>
  <si>
    <t xml:space="preserve">  反洗钱</t>
  </si>
  <si>
    <t xml:space="preserve">  金融部门其他监管支出</t>
  </si>
  <si>
    <t xml:space="preserve">       金融发展支出</t>
  </si>
  <si>
    <t xml:space="preserve">  政策性银行亏损补贴</t>
  </si>
  <si>
    <t xml:space="preserve">  利息费用补贴支出</t>
  </si>
  <si>
    <t xml:space="preserve">  补充资本金</t>
  </si>
  <si>
    <t xml:space="preserve">  风险基金补助</t>
  </si>
  <si>
    <t xml:space="preserve">  其他金融发展支出</t>
  </si>
  <si>
    <t xml:space="preserve">       金融调控支出</t>
  </si>
  <si>
    <t xml:space="preserve">  中央银行亏损补贴</t>
  </si>
  <si>
    <t xml:space="preserve">  其他金融调控支出</t>
  </si>
  <si>
    <t xml:space="preserve">       其他金融支出</t>
  </si>
  <si>
    <t xml:space="preserve">  重点企业贷款贴息</t>
  </si>
  <si>
    <t xml:space="preserve">  其他金融支出</t>
  </si>
  <si>
    <t>十七、援助其他地区支出</t>
  </si>
  <si>
    <t>其中：一般公共服务</t>
  </si>
  <si>
    <t xml:space="preserve">       教育</t>
  </si>
  <si>
    <t xml:space="preserve">       文化旅游体育与传媒</t>
  </si>
  <si>
    <t xml:space="preserve">       卫生健康</t>
  </si>
  <si>
    <t xml:space="preserve">       节能环保</t>
  </si>
  <si>
    <t xml:space="preserve">       农业农村</t>
  </si>
  <si>
    <t xml:space="preserve">       交通运输</t>
  </si>
  <si>
    <t xml:space="preserve">       住房保障</t>
  </si>
  <si>
    <t xml:space="preserve">       其他支出</t>
  </si>
  <si>
    <t>十八、自然资源海洋气象等支出</t>
  </si>
  <si>
    <t>其中：自然资源事务</t>
  </si>
  <si>
    <t xml:space="preserve">  自然资源规划及管理</t>
  </si>
  <si>
    <t xml:space="preserve">  自然资源利用与保护</t>
  </si>
  <si>
    <t xml:space="preserve">  自然资源社会公益服务</t>
  </si>
  <si>
    <t xml:space="preserve">  自然资源行业业务管理</t>
  </si>
  <si>
    <t xml:space="preserve">  自然资源调查与确权登记</t>
  </si>
  <si>
    <t xml:space="preserve">  土地资源储备支出</t>
  </si>
  <si>
    <t xml:space="preserve">  地质矿产资源与环境调查</t>
  </si>
  <si>
    <t xml:space="preserve">  地质勘查与矿产资源管理</t>
  </si>
  <si>
    <t xml:space="preserve">  地质转产项目财政贴息</t>
  </si>
  <si>
    <t xml:space="preserve">  国外风险勘查</t>
  </si>
  <si>
    <t xml:space="preserve">  地质勘查基金(周转金)支出</t>
  </si>
  <si>
    <t xml:space="preserve">  海域与海岛管理</t>
  </si>
  <si>
    <t xml:space="preserve">  自然资源国际合作与海洋权益维护</t>
  </si>
  <si>
    <t xml:space="preserve">  自然资源卫星</t>
  </si>
  <si>
    <t xml:space="preserve">  极地考察</t>
  </si>
  <si>
    <t xml:space="preserve">  深海调查与资源开发</t>
  </si>
  <si>
    <t xml:space="preserve">  海港航标维护</t>
  </si>
  <si>
    <t xml:space="preserve">  海水淡化</t>
  </si>
  <si>
    <t xml:space="preserve">  无居民海岛使用金支出</t>
  </si>
  <si>
    <t xml:space="preserve">  海洋战略规划与预警监测</t>
  </si>
  <si>
    <t xml:space="preserve">  基础测绘与地理信息监管</t>
  </si>
  <si>
    <t xml:space="preserve">  其他自然资源事务支出</t>
  </si>
  <si>
    <t xml:space="preserve">       气象事务</t>
  </si>
  <si>
    <t xml:space="preserve">  气象事业机构</t>
  </si>
  <si>
    <t xml:space="preserve">  气象探测</t>
  </si>
  <si>
    <t xml:space="preserve">  气象信息传输及管理</t>
  </si>
  <si>
    <t xml:space="preserve">  气象预报预测</t>
  </si>
  <si>
    <t xml:space="preserve">  气象服务</t>
  </si>
  <si>
    <t xml:space="preserve">  气象装备保障维护</t>
  </si>
  <si>
    <t xml:space="preserve">  气象基础设施建设与维修</t>
  </si>
  <si>
    <t xml:space="preserve">  气象卫星</t>
  </si>
  <si>
    <t xml:space="preserve">  气象法规与标准</t>
  </si>
  <si>
    <t xml:space="preserve">  气象资金审计稽查</t>
  </si>
  <si>
    <t xml:space="preserve">  其他气象事务支出</t>
  </si>
  <si>
    <t xml:space="preserve">       其他自然资源海洋气象等支出</t>
  </si>
  <si>
    <t xml:space="preserve">  其他自然资源海洋气象等支出</t>
  </si>
  <si>
    <t>十九、住房保障支出</t>
  </si>
  <si>
    <t>其中：保障性安居工程支出</t>
  </si>
  <si>
    <t xml:space="preserve">  廉租住房</t>
  </si>
  <si>
    <t xml:space="preserve">  沉陷区治理</t>
  </si>
  <si>
    <t xml:space="preserve">  棚户区改造</t>
  </si>
  <si>
    <t xml:space="preserve">  少数民族地区游牧民定居工程</t>
  </si>
  <si>
    <t xml:space="preserve">  农村危房改造</t>
  </si>
  <si>
    <t xml:space="preserve">  公共租赁住房</t>
  </si>
  <si>
    <t xml:space="preserve">  保障性住房租金补贴</t>
  </si>
  <si>
    <t xml:space="preserve">  老旧小区改造</t>
  </si>
  <si>
    <t xml:space="preserve">  配租型住房保障</t>
  </si>
  <si>
    <t xml:space="preserve">  配售型保障性住房</t>
  </si>
  <si>
    <t xml:space="preserve">  城中村改造</t>
  </si>
  <si>
    <t xml:space="preserve">  其他保障性安居工程支出</t>
  </si>
  <si>
    <t xml:space="preserve">       住房改革支出</t>
  </si>
  <si>
    <t xml:space="preserve">  住房公积金</t>
  </si>
  <si>
    <t xml:space="preserve">  提租补贴</t>
  </si>
  <si>
    <t xml:space="preserve">  购房补贴</t>
  </si>
  <si>
    <t xml:space="preserve">       城乡社区住宅</t>
  </si>
  <si>
    <t xml:space="preserve">  公有住房建设和维修改造支出</t>
  </si>
  <si>
    <t xml:space="preserve">  住房公积金管理</t>
  </si>
  <si>
    <t xml:space="preserve">  其他城乡社区住宅支出</t>
  </si>
  <si>
    <t>二十、粮油物资储备支出</t>
  </si>
  <si>
    <t>其中：粮油物资储备支出</t>
  </si>
  <si>
    <t xml:space="preserve">  财务和审计支出</t>
  </si>
  <si>
    <t xml:space="preserve">  信息统计</t>
  </si>
  <si>
    <t xml:space="preserve">  专项业务活动</t>
  </si>
  <si>
    <t xml:space="preserve">  国家粮油差价补贴</t>
  </si>
  <si>
    <t xml:space="preserve">  粮食财务挂账利息补贴</t>
  </si>
  <si>
    <t xml:space="preserve">  粮食财务挂账消化款</t>
  </si>
  <si>
    <t xml:space="preserve">  处理陈化粮补贴</t>
  </si>
  <si>
    <t xml:space="preserve">  粮食风险基金</t>
  </si>
  <si>
    <t xml:space="preserve">  粮油市场调控专项资金</t>
  </si>
  <si>
    <t xml:space="preserve">  设施建设</t>
  </si>
  <si>
    <t xml:space="preserve">  设施安全</t>
  </si>
  <si>
    <t xml:space="preserve">  物资保管保养</t>
  </si>
  <si>
    <t xml:space="preserve">  其他粮油物资事务支出</t>
  </si>
  <si>
    <t xml:space="preserve">       能源储备</t>
  </si>
  <si>
    <t xml:space="preserve">  石油储备</t>
  </si>
  <si>
    <t xml:space="preserve">  天然铀储备</t>
  </si>
  <si>
    <t xml:space="preserve">  煤炭储备</t>
  </si>
  <si>
    <t xml:space="preserve">  成品油储备</t>
  </si>
  <si>
    <t xml:space="preserve">  天然气储备</t>
  </si>
  <si>
    <t xml:space="preserve">  其他能源储备支出</t>
  </si>
  <si>
    <t xml:space="preserve">       粮油储备</t>
  </si>
  <si>
    <t xml:space="preserve">  储备粮油补贴</t>
  </si>
  <si>
    <t xml:space="preserve">  储备粮油差价补贴</t>
  </si>
  <si>
    <t xml:space="preserve">  储备粮(油)库建设</t>
  </si>
  <si>
    <t xml:space="preserve">  最低收购价政策支出</t>
  </si>
  <si>
    <t xml:space="preserve">  其他粮油储备支出</t>
  </si>
  <si>
    <t xml:space="preserve">        重要商品储备</t>
  </si>
  <si>
    <t xml:space="preserve">  棉花储备</t>
  </si>
  <si>
    <t xml:space="preserve">  食糖储备</t>
  </si>
  <si>
    <t xml:space="preserve">  肉类储备</t>
  </si>
  <si>
    <t xml:space="preserve">  化肥储备</t>
  </si>
  <si>
    <t xml:space="preserve">  农药储备</t>
  </si>
  <si>
    <t xml:space="preserve">  边销茶储备</t>
  </si>
  <si>
    <t xml:space="preserve">  羊毛储备</t>
  </si>
  <si>
    <t xml:space="preserve">  医药储备</t>
  </si>
  <si>
    <t xml:space="preserve">  食盐储备</t>
  </si>
  <si>
    <t xml:space="preserve">  战略物资储备</t>
  </si>
  <si>
    <t xml:space="preserve">  应急物资储备</t>
  </si>
  <si>
    <t xml:space="preserve">  其他重要商品储备支出</t>
  </si>
  <si>
    <t>二十一、灾害防治及应急管理支出</t>
  </si>
  <si>
    <t>其中：应急管理事务</t>
  </si>
  <si>
    <t xml:space="preserve">  灾害风险防治</t>
  </si>
  <si>
    <t xml:space="preserve">  国务院安委会专项</t>
  </si>
  <si>
    <t xml:space="preserve">  安全监管</t>
  </si>
  <si>
    <t xml:space="preserve">  应急救援</t>
  </si>
  <si>
    <t xml:space="preserve">  应急管理</t>
  </si>
  <si>
    <t xml:space="preserve">  其他应急管理支出</t>
  </si>
  <si>
    <t xml:space="preserve">       消防救援事务</t>
  </si>
  <si>
    <t xml:space="preserve">  消防应急救援</t>
  </si>
  <si>
    <t xml:space="preserve">  其他消防救援事务支出</t>
  </si>
  <si>
    <t xml:space="preserve">       矿山安全</t>
  </si>
  <si>
    <t xml:space="preserve">  矿山安全监察事务</t>
  </si>
  <si>
    <t xml:space="preserve">  矿山应急救援事务</t>
  </si>
  <si>
    <t xml:space="preserve">  其他矿山安全支出</t>
  </si>
  <si>
    <t xml:space="preserve">       地震事务</t>
  </si>
  <si>
    <t xml:space="preserve">  地震监测</t>
  </si>
  <si>
    <t xml:space="preserve">  地震预测预报</t>
  </si>
  <si>
    <t xml:space="preserve">  地震灾害预防</t>
  </si>
  <si>
    <t xml:space="preserve">  地震应急救援</t>
  </si>
  <si>
    <t xml:space="preserve">  地震环境探察</t>
  </si>
  <si>
    <t xml:space="preserve">  防震减灾信息管理</t>
  </si>
  <si>
    <t xml:space="preserve">  防震减灾基础管理</t>
  </si>
  <si>
    <t xml:space="preserve">  地震事业机构 </t>
  </si>
  <si>
    <t xml:space="preserve">  其他地震事务支出</t>
  </si>
  <si>
    <t xml:space="preserve">       自然灾害防治</t>
  </si>
  <si>
    <t xml:space="preserve">  地质灾害防治</t>
  </si>
  <si>
    <t xml:space="preserve">  森林草原防灾减灾</t>
  </si>
  <si>
    <t xml:space="preserve">  其他自然灾害防治支出</t>
  </si>
  <si>
    <t xml:space="preserve">       自然灾害救灾及恢复重建支出</t>
  </si>
  <si>
    <t xml:space="preserve">  自然灾害救灾补助</t>
  </si>
  <si>
    <t xml:space="preserve">  自然灾害灾后重建补助</t>
  </si>
  <si>
    <t xml:space="preserve">  其他自然灾害救灾及恢复重建支出</t>
  </si>
  <si>
    <t xml:space="preserve">       其他灾害防治及应急管理支出</t>
  </si>
  <si>
    <t xml:space="preserve">  其他灾害防治及应急管理支出</t>
  </si>
  <si>
    <t>二十二、预备费</t>
  </si>
  <si>
    <t>二十三、其他支出</t>
  </si>
  <si>
    <t>其中：其他支出</t>
  </si>
  <si>
    <t>二十四、债务付息支出</t>
  </si>
  <si>
    <t>其中：中央政府国内债务付息支出</t>
  </si>
  <si>
    <t xml:space="preserve">  中央政府国内债务付息支出</t>
  </si>
  <si>
    <t xml:space="preserve">      中央政府国外债务付息支出</t>
  </si>
  <si>
    <t xml:space="preserve">  中央政府境外发行主权债券付息支出</t>
  </si>
  <si>
    <t xml:space="preserve">  中央政府向外国政府借款付息支出</t>
  </si>
  <si>
    <t xml:space="preserve">  中央政府向国际金融组织借款付息支出</t>
  </si>
  <si>
    <t xml:space="preserve">  中央政府其他国外借款付息支出</t>
  </si>
  <si>
    <t xml:space="preserve">      地方政府一般债务付息支出</t>
  </si>
  <si>
    <t xml:space="preserve">  地方政府一般债券付息支出</t>
  </si>
  <si>
    <t xml:space="preserve">  地方政府向外国政府借款付息支出</t>
  </si>
  <si>
    <t xml:space="preserve">  地方政府向国际组织借款付息支出</t>
  </si>
  <si>
    <t xml:space="preserve">  地方政府其他一般债务付息支出</t>
  </si>
  <si>
    <t>二十五、债务发行费用支出</t>
  </si>
  <si>
    <t>其中：中央政府国内债务发行费用支出</t>
  </si>
  <si>
    <t xml:space="preserve">  中央政府国内债务发行费用支出</t>
  </si>
  <si>
    <t xml:space="preserve">      中央政府国外债务发行费用支出</t>
  </si>
  <si>
    <t xml:space="preserve">  中央政府国外债务发行费用支出</t>
  </si>
  <si>
    <t xml:space="preserve">      地方政府一般债务发行费用支出</t>
  </si>
  <si>
    <t xml:space="preserve">  地方政府一般债务发行费用支出</t>
  </si>
  <si>
    <t>表二</t>
  </si>
  <si>
    <t>2025年通川区政府性基金预算支出调整表</t>
  </si>
  <si>
    <t>一、科学技术支出</t>
  </si>
  <si>
    <t>核电站乏燃料处理处置基金支出</t>
  </si>
  <si>
    <t>二、文化旅游体育与传媒支出</t>
  </si>
  <si>
    <t>国家电影事业发展专项资金安排的支出</t>
  </si>
  <si>
    <t>旅游发展基金支出</t>
  </si>
  <si>
    <t>国家电影事业发展专项资金对应专项债务收入安排的支出</t>
  </si>
  <si>
    <t>三、社会保障和就业支出</t>
  </si>
  <si>
    <t>大中型水库移民后期扶持基金支出</t>
  </si>
  <si>
    <t>小型水库移民扶助基金安排的支出</t>
  </si>
  <si>
    <t>小型水库移民扶助基金对应专项债务收入安排的支出</t>
  </si>
  <si>
    <t>四、节能环保支出</t>
  </si>
  <si>
    <t>可再生能源电价附加收入安排的支出</t>
  </si>
  <si>
    <t>五、城乡社区支出</t>
  </si>
  <si>
    <t>国有土地使用权出让收入安排的支出</t>
  </si>
  <si>
    <t>国有土地收益基金安排的支出</t>
  </si>
  <si>
    <t>农业土地开发资金安排的支出</t>
  </si>
  <si>
    <t>城市基础设施配套费安排的支出</t>
  </si>
  <si>
    <t>污水处理费安排的支出</t>
  </si>
  <si>
    <t>土地储备专项债券收入安排的支出</t>
  </si>
  <si>
    <t>棚户区改造专项债券收入安排的支出</t>
  </si>
  <si>
    <t>城市基础设施配套费对应专项债务收入安排的支出</t>
  </si>
  <si>
    <t>污水处理费对应专项债务收入安排的支出</t>
  </si>
  <si>
    <t>国有土地使用权出让收入对应专项债务收入安排的支出</t>
  </si>
  <si>
    <t>六、农林水支出</t>
  </si>
  <si>
    <t>大中型水库库区基金安排的支出</t>
  </si>
  <si>
    <t>国家重大水利工程建设基金安排的支出</t>
  </si>
  <si>
    <t>大中型水库移民后期扶持基金安排的支出</t>
  </si>
  <si>
    <t>国家重大水利工程建设基金对应专项债务收入安排的支出</t>
  </si>
  <si>
    <t xml:space="preserve">    超长期国债安排的支出</t>
  </si>
  <si>
    <t>七、交通运输支出</t>
  </si>
  <si>
    <t>车辆通行费安排的支出</t>
  </si>
  <si>
    <t>港口建设费安排的支出</t>
  </si>
  <si>
    <t>民航发展基金支出</t>
  </si>
  <si>
    <t>政府收费公路专项债券收入安排的支出</t>
  </si>
  <si>
    <t>车辆通行费对应专项债务收入安排的支出</t>
  </si>
  <si>
    <t>港口建设费对应专项债务收入安排的支出</t>
  </si>
  <si>
    <t>八、资源勘探工业信息等支出</t>
  </si>
  <si>
    <t>农网还贷资金支出</t>
  </si>
  <si>
    <t>制造业</t>
  </si>
  <si>
    <t>九、其他支出</t>
  </si>
  <si>
    <t>其他政府性基金及对应专项债务收入安排的支出</t>
  </si>
  <si>
    <t>彩票发行销售机构业务费安排的支出</t>
  </si>
  <si>
    <t>彩票公益金安排的支出</t>
  </si>
  <si>
    <t>十、债务付息支出</t>
  </si>
  <si>
    <t>地方政府专项债务付息支出</t>
  </si>
  <si>
    <t>十一、债务发行费用支出</t>
  </si>
  <si>
    <t>地方政府专项债务发行费用支出</t>
  </si>
  <si>
    <t>十二、抗疫特别国债安排的支出</t>
  </si>
  <si>
    <t>政府性基金预算支出合计</t>
  </si>
  <si>
    <t>表三</t>
  </si>
  <si>
    <t>2025年通川区国有资本经营预算收支调整表</t>
  </si>
  <si>
    <t xml:space="preserve">                                                                                                  单位：万元</t>
  </si>
  <si>
    <t>项   目</t>
  </si>
  <si>
    <t>国有资本经营预算收入</t>
  </si>
  <si>
    <t>国有资本经营预算上级补助收入</t>
  </si>
  <si>
    <t>国有资本经营预算下级上解收入</t>
  </si>
  <si>
    <t>国有资本经营预算上年结余</t>
  </si>
  <si>
    <t>国有资本经营预算省补助计划单列市收入</t>
  </si>
  <si>
    <t>国有资本经营预算计划单列市上解省收入</t>
  </si>
  <si>
    <t>收入总计</t>
  </si>
  <si>
    <t>国有资本经营预算支出</t>
  </si>
  <si>
    <t>国有资本经营预算补助下级支出</t>
  </si>
  <si>
    <t>国有资本经营预算上解上级支出</t>
  </si>
  <si>
    <t>国有资本经营预算调出资金</t>
  </si>
  <si>
    <t>国有资本经营预算省补助计划单列市支出</t>
  </si>
  <si>
    <t>国有资本经营预算计划单列市上解省支出</t>
  </si>
  <si>
    <t>国有资本经营预算年终结余</t>
  </si>
  <si>
    <t>支出总计</t>
  </si>
  <si>
    <t>表四</t>
  </si>
  <si>
    <t>2025年达州市通川区地方政府债务限额调整情况表</t>
  </si>
  <si>
    <t>项目</t>
  </si>
  <si>
    <t>本地区</t>
  </si>
  <si>
    <t>本级</t>
  </si>
  <si>
    <t>一、2024年地方政府债务限额</t>
  </si>
  <si>
    <t>其中：一般债务限额</t>
  </si>
  <si>
    <t>专项债务限额</t>
  </si>
  <si>
    <t>二、2025年新增地方政府债务限额</t>
  </si>
  <si>
    <t>附：提前下达的2025年新增地方政府债务限额</t>
  </si>
  <si>
    <t>三、2025年地方政府债务限额</t>
  </si>
  <si>
    <t>注：本表反映本地区及本级当年地方政府债务限额调整情况</t>
  </si>
  <si>
    <t>表五</t>
  </si>
  <si>
    <t>2025年达州市通川区地方政府债券资金安排情况表</t>
  </si>
  <si>
    <t>序号</t>
  </si>
  <si>
    <t>项目名称</t>
  </si>
  <si>
    <t>项目领域</t>
  </si>
  <si>
    <t>债券性质</t>
  </si>
  <si>
    <t>发行金额</t>
  </si>
  <si>
    <t>达州市通川区工业园区配套基础设施建设项目</t>
  </si>
  <si>
    <t>其他产业园区基础设施</t>
  </si>
  <si>
    <t>专项债券</t>
  </si>
  <si>
    <t>达州市通川区中心城区老旧小区改造项目</t>
  </si>
  <si>
    <t>城镇老旧小区改造</t>
  </si>
  <si>
    <t>通川区乡村振兴示范线建设项目</t>
  </si>
  <si>
    <t>农业</t>
  </si>
  <si>
    <t>通川经开区公铁物流园及配套设施建设项目</t>
  </si>
  <si>
    <t>城乡冷链物流设施</t>
  </si>
  <si>
    <t>达州市通川区城镇老旧小区改造四期项目</t>
  </si>
  <si>
    <t>达州市通川区2024-2026年高标准农田建设项目</t>
  </si>
  <si>
    <t>通川区乡村振兴农村路网提升工程（双鱼湖环湖路建设工程）</t>
  </si>
  <si>
    <t>综合交通枢纽（含综合交通枢纽一体化综合利用）</t>
  </si>
  <si>
    <t>一般债券</t>
  </si>
  <si>
    <t>川菜高新技术产业示范园建设项目（二期）</t>
  </si>
  <si>
    <t>产业园区基础设施（主要支持国家级、省级产业园区基础设施）</t>
  </si>
  <si>
    <t>通川区智能制造产业园</t>
  </si>
  <si>
    <t>达州南站站区配套工程</t>
  </si>
  <si>
    <t>铁路（含城际铁路和铁路专用线）</t>
  </si>
  <si>
    <t>达州市通川区新型高标准粮仓建设项目</t>
  </si>
  <si>
    <t>粮食仓储物流设施</t>
  </si>
  <si>
    <t>州河右岸通川区徐家坝至高家坝段防洪治理工程</t>
  </si>
  <si>
    <t>水利</t>
  </si>
  <si>
    <t>通川经开区中医药健康产业园建设项目</t>
  </si>
  <si>
    <t>通川区学前教育建设项目</t>
  </si>
  <si>
    <t>学前教育</t>
  </si>
  <si>
    <t>姚家大院片区危旧房改造（民生花苑）项目</t>
  </si>
  <si>
    <t>棚户区改造（主要支持在建收尾项目，适度支持新开工项目）</t>
  </si>
  <si>
    <t>解决存量债务</t>
  </si>
  <si>
    <t>其他</t>
  </si>
  <si>
    <t>表六</t>
  </si>
  <si>
    <t>2025年达州市通川区地方政府债务余额调整情况表</t>
  </si>
  <si>
    <t>一、2024年地方政府债务余额</t>
  </si>
  <si>
    <t>其中：一般债务余额</t>
  </si>
  <si>
    <t>专项债务余额</t>
  </si>
  <si>
    <t>二、2025年新增地方政府债务余额</t>
  </si>
  <si>
    <t>三、2025年发行再融资债券</t>
  </si>
  <si>
    <t>其中：一般债务</t>
  </si>
  <si>
    <t>专项债务</t>
  </si>
  <si>
    <t>四、2025年偿还债务本金额度</t>
  </si>
  <si>
    <t>五、2025年地方政府债务余额</t>
  </si>
  <si>
    <t>注：本表反映本地区及本级当年地方政府债务余额调整情况</t>
  </si>
  <si>
    <t>表七</t>
  </si>
  <si>
    <t>2025年通川区上半年预算执行情况表</t>
  </si>
  <si>
    <t>预算收入</t>
  </si>
  <si>
    <t>预算支出</t>
  </si>
  <si>
    <t>科目名称</t>
  </si>
  <si>
    <t>金额</t>
  </si>
  <si>
    <t>一般公共预算收入合计</t>
  </si>
  <si>
    <t>一般公共预算支出合计</t>
  </si>
  <si>
    <t xml:space="preserve">  税收收入</t>
  </si>
  <si>
    <t xml:space="preserve">  一般公共服务支出</t>
  </si>
  <si>
    <t xml:space="preserve">    国内增值税</t>
  </si>
  <si>
    <t xml:space="preserve">  外交支出</t>
  </si>
  <si>
    <t xml:space="preserve">    企业所得税</t>
  </si>
  <si>
    <t xml:space="preserve">  国防支出</t>
  </si>
  <si>
    <t xml:space="preserve">    企业所得税退税</t>
  </si>
  <si>
    <t xml:space="preserve">  公共安全支出</t>
  </si>
  <si>
    <t xml:space="preserve">    个人所得税</t>
  </si>
  <si>
    <t xml:space="preserve">  教育支出</t>
  </si>
  <si>
    <t xml:space="preserve">    资源税</t>
  </si>
  <si>
    <t xml:space="preserve">  科学技术支出</t>
  </si>
  <si>
    <t xml:space="preserve">    房产税</t>
  </si>
  <si>
    <t xml:space="preserve">  文化旅游体育与传媒支出</t>
  </si>
  <si>
    <t xml:space="preserve">    印花税</t>
  </si>
  <si>
    <t xml:space="preserve">  社会保障和就业支出</t>
  </si>
  <si>
    <t xml:space="preserve">    城镇土地使用税</t>
  </si>
  <si>
    <t xml:space="preserve">  卫生健康支出</t>
  </si>
  <si>
    <t xml:space="preserve">    土地增值税</t>
  </si>
  <si>
    <t xml:space="preserve">  节能环保支出</t>
  </si>
  <si>
    <t xml:space="preserve">    车船税</t>
  </si>
  <si>
    <t xml:space="preserve">  城乡社区支出</t>
  </si>
  <si>
    <t xml:space="preserve">    耕地占用税</t>
  </si>
  <si>
    <t xml:space="preserve">  农林水支出</t>
  </si>
  <si>
    <t xml:space="preserve">    契税</t>
  </si>
  <si>
    <t xml:space="preserve">  交通运输支出</t>
  </si>
  <si>
    <t xml:space="preserve">    环境保护税</t>
  </si>
  <si>
    <t xml:space="preserve">  资源勘探工业信息等支出</t>
  </si>
  <si>
    <t xml:space="preserve">    其他税收收入</t>
  </si>
  <si>
    <t xml:space="preserve">  商业服务业等支出</t>
  </si>
  <si>
    <t xml:space="preserve">  非税收入</t>
  </si>
  <si>
    <t xml:space="preserve">  金融支出</t>
  </si>
  <si>
    <t xml:space="preserve">    专项收入</t>
  </si>
  <si>
    <t xml:space="preserve">  援助其他地区支出</t>
  </si>
  <si>
    <t xml:space="preserve">    行政事业性收费收入</t>
  </si>
  <si>
    <t xml:space="preserve">  自然资源海洋气象等支出</t>
  </si>
  <si>
    <t xml:space="preserve">    罚没收入</t>
  </si>
  <si>
    <t xml:space="preserve">  住房保障支出</t>
  </si>
  <si>
    <t xml:space="preserve">    国有资本经营收入</t>
  </si>
  <si>
    <t xml:space="preserve">  粮油物资储备支出</t>
  </si>
  <si>
    <t xml:space="preserve">    国有资源(资产)有偿使用收入</t>
  </si>
  <si>
    <t xml:space="preserve">  灾害防治及应急管理支出</t>
  </si>
  <si>
    <t xml:space="preserve">    捐赠收入</t>
  </si>
  <si>
    <t xml:space="preserve">    政府住房基金收入</t>
  </si>
  <si>
    <t xml:space="preserve">  债务付息支出</t>
  </si>
  <si>
    <t xml:space="preserve">    其他收入</t>
  </si>
  <si>
    <t xml:space="preserve">  债务发行费支出</t>
  </si>
  <si>
    <t>政府性基金预算收入合计</t>
  </si>
  <si>
    <t xml:space="preserve">  政府性基金收入</t>
  </si>
  <si>
    <t xml:space="preserve">    国有土地使用权出让收入</t>
  </si>
  <si>
    <t xml:space="preserve">    国有土地使用权出让收入安排的支出</t>
  </si>
  <si>
    <t xml:space="preserve">    国有土地收益金安排的支出</t>
  </si>
  <si>
    <t xml:space="preserve">      土地出让价款收入</t>
  </si>
  <si>
    <t xml:space="preserve">    城市基础设施配套费安排的支出</t>
  </si>
  <si>
    <t xml:space="preserve">      补缴的土地价款</t>
  </si>
  <si>
    <t xml:space="preserve">    污水处理费安排的支出</t>
  </si>
  <si>
    <t xml:space="preserve">      缴纳新增建设用地土地有偿使用费</t>
  </si>
  <si>
    <t xml:space="preserve">    棚户区改造专项债券收入安排的支出</t>
  </si>
  <si>
    <t xml:space="preserve">      划拨土地收入</t>
  </si>
  <si>
    <t xml:space="preserve">  专项债务对应项目专项收入</t>
  </si>
  <si>
    <t xml:space="preserve">    其他政府性基金专项债务收入安排的支出</t>
  </si>
  <si>
    <t xml:space="preserve">    彩票公益金安排的支出</t>
  </si>
  <si>
    <t>国有资本经营预算收入合计</t>
  </si>
  <si>
    <t>国有资本经营预算支出合计</t>
  </si>
  <si>
    <t xml:space="preserve">   其他国有资本经营预算企业利润收入</t>
  </si>
  <si>
    <t xml:space="preserve">    解决历史遗留问题及改革成本支出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</si>
</sst>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  <numFmt numFmtId="178" formatCode="0_);[Red]\(0\)"/>
    <numFmt numFmtId="179" formatCode="0_ "/>
  </numFmts>
  <fonts count="52"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Tahoma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4"/>
      <name val="方正仿宋简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4"/>
      <color theme="1"/>
      <name val="方正仿宋_GBK"/>
      <charset val="134"/>
    </font>
    <font>
      <b/>
      <sz val="19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name val="方正黑体简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方正黑体简体"/>
      <charset val="0"/>
    </font>
    <font>
      <sz val="12"/>
      <name val="方正黑体简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Times New Roman"/>
      <charset val="134"/>
    </font>
    <font>
      <b/>
      <sz val="20"/>
      <name val="宋体"/>
      <charset val="134"/>
    </font>
    <font>
      <sz val="14"/>
      <name val="宋体"/>
      <charset val="134"/>
    </font>
    <font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仿宋_GB2312"/>
      <charset val="134"/>
    </font>
    <font>
      <sz val="11"/>
      <color indexed="8"/>
      <name val="Tahoma"/>
      <charset val="134"/>
    </font>
    <font>
      <sz val="12"/>
      <name val="Times New Roman"/>
      <charset val="0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2" fontId="28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8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7" borderId="9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9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/>
    <xf numFmtId="0" fontId="32" fillId="10" borderId="0" applyNumberFormat="0" applyBorder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42" fillId="11" borderId="8" applyNumberFormat="0" applyAlignment="0" applyProtection="0">
      <alignment vertical="center"/>
    </xf>
    <xf numFmtId="0" fontId="43" fillId="12" borderId="13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24" fillId="0" borderId="0"/>
    <xf numFmtId="0" fontId="45" fillId="0" borderId="15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0" fillId="0" borderId="0"/>
    <xf numFmtId="0" fontId="32" fillId="24" borderId="0" applyNumberFormat="0" applyBorder="0" applyAlignment="0" applyProtection="0">
      <alignment vertical="center"/>
    </xf>
    <xf numFmtId="0" fontId="48" fillId="0" borderId="0"/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9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0" fillId="0" borderId="0"/>
    <xf numFmtId="0" fontId="50" fillId="0" borderId="0"/>
    <xf numFmtId="0" fontId="51" fillId="0" borderId="0"/>
  </cellStyleXfs>
  <cellXfs count="118">
    <xf numFmtId="0" fontId="0" fillId="0" borderId="0" xfId="0" applyFont="1"/>
    <xf numFmtId="41" fontId="1" fillId="0" borderId="0" xfId="0" applyNumberFormat="1" applyFont="1" applyFill="1" applyBorder="1" applyAlignment="1"/>
    <xf numFmtId="41" fontId="2" fillId="0" borderId="0" xfId="0" applyNumberFormat="1" applyFont="1" applyFill="1" applyAlignment="1"/>
    <xf numFmtId="0" fontId="1" fillId="0" borderId="0" xfId="0" applyFont="1"/>
    <xf numFmtId="0" fontId="3" fillId="0" borderId="0" xfId="0" applyFont="1" applyAlignment="1">
      <alignment horizontal="center" vertical="center"/>
    </xf>
    <xf numFmtId="41" fontId="4" fillId="0" borderId="0" xfId="0" applyNumberFormat="1" applyFont="1" applyFill="1" applyBorder="1" applyAlignment="1">
      <alignment horizontal="lef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5" fillId="0" borderId="1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center" vertical="center"/>
    </xf>
    <xf numFmtId="41" fontId="5" fillId="0" borderId="3" xfId="0" applyNumberFormat="1" applyFont="1" applyFill="1" applyBorder="1" applyAlignment="1">
      <alignment horizontal="center" vertical="center"/>
    </xf>
    <xf numFmtId="41" fontId="5" fillId="0" borderId="1" xfId="0" applyNumberFormat="1" applyFont="1" applyFill="1" applyBorder="1" applyAlignment="1" applyProtection="1">
      <alignment horizontal="center" vertical="center"/>
    </xf>
    <xf numFmtId="41" fontId="5" fillId="0" borderId="4" xfId="0" applyNumberFormat="1" applyFont="1" applyFill="1" applyBorder="1" applyAlignment="1" applyProtection="1">
      <alignment horizontal="center" vertical="center"/>
    </xf>
    <xf numFmtId="41" fontId="5" fillId="0" borderId="5" xfId="0" applyNumberFormat="1" applyFont="1" applyFill="1" applyBorder="1" applyAlignment="1" applyProtection="1">
      <alignment horizontal="left" vertical="center"/>
    </xf>
    <xf numFmtId="41" fontId="5" fillId="0" borderId="1" xfId="0" applyNumberFormat="1" applyFont="1" applyFill="1" applyBorder="1" applyAlignment="1" applyProtection="1">
      <alignment horizontal="right" vertical="center"/>
    </xf>
    <xf numFmtId="41" fontId="5" fillId="0" borderId="4" xfId="0" applyNumberFormat="1" applyFont="1" applyFill="1" applyBorder="1" applyAlignment="1" applyProtection="1">
      <alignment horizontal="right" vertical="center"/>
    </xf>
    <xf numFmtId="41" fontId="4" fillId="0" borderId="5" xfId="0" applyNumberFormat="1" applyFont="1" applyFill="1" applyBorder="1" applyAlignment="1" applyProtection="1">
      <alignment horizontal="left" vertical="center"/>
    </xf>
    <xf numFmtId="41" fontId="4" fillId="0" borderId="1" xfId="0" applyNumberFormat="1" applyFont="1" applyFill="1" applyBorder="1" applyAlignment="1" applyProtection="1">
      <alignment horizontal="right" vertical="center"/>
    </xf>
    <xf numFmtId="41" fontId="4" fillId="0" borderId="6" xfId="0" applyNumberFormat="1" applyFont="1" applyFill="1" applyBorder="1" applyAlignment="1" applyProtection="1">
      <alignment horizontal="right" vertical="center"/>
    </xf>
    <xf numFmtId="41" fontId="4" fillId="0" borderId="4" xfId="0" applyNumberFormat="1" applyFont="1" applyFill="1" applyBorder="1" applyAlignment="1" applyProtection="1">
      <alignment horizontal="right" vertical="center"/>
    </xf>
    <xf numFmtId="41" fontId="4" fillId="0" borderId="7" xfId="0" applyNumberFormat="1" applyFont="1" applyFill="1" applyBorder="1" applyAlignment="1" applyProtection="1">
      <alignment horizontal="right" vertical="center"/>
    </xf>
    <xf numFmtId="41" fontId="1" fillId="0" borderId="1" xfId="0" applyNumberFormat="1" applyFont="1" applyFill="1" applyBorder="1" applyAlignment="1"/>
    <xf numFmtId="41" fontId="1" fillId="0" borderId="5" xfId="0" applyNumberFormat="1" applyFont="1" applyFill="1" applyBorder="1" applyAlignment="1"/>
    <xf numFmtId="41" fontId="4" fillId="0" borderId="1" xfId="0" applyNumberFormat="1" applyFont="1" applyFill="1" applyBorder="1" applyAlignment="1" applyProtection="1">
      <alignment horizontal="left" vertical="center"/>
    </xf>
    <xf numFmtId="177" fontId="0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/>
    </xf>
    <xf numFmtId="177" fontId="7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3" fontId="8" fillId="0" borderId="1" xfId="0" applyNumberFormat="1" applyFont="1" applyBorder="1" applyAlignment="1">
      <alignment vertical="center"/>
    </xf>
    <xf numFmtId="177" fontId="8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43" fontId="0" fillId="0" borderId="1" xfId="0" applyNumberFormat="1" applyFont="1" applyBorder="1" applyAlignment="1">
      <alignment vertical="center"/>
    </xf>
    <xf numFmtId="43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horizontal="center" vertical="center"/>
    </xf>
    <xf numFmtId="41" fontId="0" fillId="0" borderId="1" xfId="0" applyNumberFormat="1" applyFont="1" applyBorder="1" applyAlignment="1">
      <alignment horizontal="center" vertical="center"/>
    </xf>
    <xf numFmtId="4" fontId="0" fillId="0" borderId="0" xfId="0" applyNumberFormat="1" applyFont="1"/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horizontal="center"/>
    </xf>
    <xf numFmtId="177" fontId="0" fillId="0" borderId="0" xfId="0" applyNumberFormat="1" applyFont="1"/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0" fillId="0" borderId="0" xfId="0"/>
    <xf numFmtId="43" fontId="0" fillId="0" borderId="1" xfId="15" applyNumberFormat="1" applyFont="1" applyFill="1" applyBorder="1" applyAlignment="1">
      <alignment horizontal="center" vertical="center"/>
    </xf>
    <xf numFmtId="177" fontId="0" fillId="0" borderId="1" xfId="15" applyNumberFormat="1" applyFont="1" applyFill="1" applyBorder="1" applyAlignment="1">
      <alignment horizontal="center" vertical="center"/>
    </xf>
    <xf numFmtId="43" fontId="0" fillId="0" borderId="1" xfId="0" applyNumberFormat="1" applyFont="1" applyBorder="1" applyAlignment="1">
      <alignment horizontal="center" vertical="center"/>
    </xf>
    <xf numFmtId="177" fontId="10" fillId="0" borderId="0" xfId="52" applyNumberFormat="1" applyFont="1"/>
    <xf numFmtId="0" fontId="11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vertical="center"/>
    </xf>
    <xf numFmtId="0" fontId="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4" fillId="0" borderId="0" xfId="28" applyFont="1" applyFill="1" applyAlignment="1">
      <alignment horizontal="left" vertical="center"/>
    </xf>
    <xf numFmtId="177" fontId="15" fillId="0" borderId="0" xfId="67" applyNumberFormat="1" applyFont="1" applyFill="1" applyAlignment="1">
      <alignment horizontal="center" vertical="center"/>
    </xf>
    <xf numFmtId="177" fontId="0" fillId="0" borderId="0" xfId="67" applyNumberFormat="1" applyFont="1" applyFill="1" applyAlignment="1">
      <alignment horizontal="right" vertical="center"/>
    </xf>
    <xf numFmtId="177" fontId="16" fillId="0" borderId="0" xfId="67" applyNumberFormat="1" applyFont="1" applyFill="1" applyAlignment="1">
      <alignment vertical="center"/>
    </xf>
    <xf numFmtId="177" fontId="17" fillId="0" borderId="0" xfId="67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177" fontId="0" fillId="0" borderId="0" xfId="67" applyNumberFormat="1" applyFont="1" applyFill="1" applyAlignment="1">
      <alignment horizontal="left"/>
    </xf>
    <xf numFmtId="177" fontId="0" fillId="0" borderId="0" xfId="67" applyNumberFormat="1" applyFont="1" applyFill="1"/>
    <xf numFmtId="0" fontId="19" fillId="0" borderId="0" xfId="28" applyFont="1" applyFill="1" applyAlignment="1">
      <alignment horizontal="left" vertical="center"/>
    </xf>
    <xf numFmtId="178" fontId="14" fillId="0" borderId="0" xfId="28" applyNumberFormat="1" applyFont="1" applyFill="1" applyAlignment="1">
      <alignment horizontal="left" vertical="center"/>
    </xf>
    <xf numFmtId="177" fontId="15" fillId="0" borderId="0" xfId="69" applyNumberFormat="1" applyFont="1" applyFill="1" applyAlignment="1">
      <alignment horizontal="center" vertical="center" wrapText="1"/>
    </xf>
    <xf numFmtId="177" fontId="0" fillId="0" borderId="0" xfId="67" applyNumberFormat="1" applyFont="1" applyFill="1" applyAlignment="1">
      <alignment horizontal="left" vertical="center"/>
    </xf>
    <xf numFmtId="177" fontId="0" fillId="0" borderId="0" xfId="67" applyNumberFormat="1" applyFont="1" applyFill="1" applyAlignment="1">
      <alignment horizontal="right" vertical="center" wrapText="1"/>
    </xf>
    <xf numFmtId="0" fontId="16" fillId="0" borderId="1" xfId="67" applyFont="1" applyFill="1" applyBorder="1" applyAlignment="1">
      <alignment horizontal="center" vertical="center"/>
    </xf>
    <xf numFmtId="0" fontId="16" fillId="0" borderId="1" xfId="66" applyFont="1" applyFill="1" applyBorder="1" applyAlignment="1">
      <alignment horizontal="center" vertical="center"/>
    </xf>
    <xf numFmtId="177" fontId="16" fillId="0" borderId="1" xfId="67" applyNumberFormat="1" applyFont="1" applyFill="1" applyBorder="1" applyAlignment="1">
      <alignment horizontal="center" vertical="center"/>
    </xf>
    <xf numFmtId="0" fontId="16" fillId="0" borderId="1" xfId="66" applyFont="1" applyFill="1" applyBorder="1" applyAlignment="1">
      <alignment horizontal="left" vertical="center"/>
    </xf>
    <xf numFmtId="177" fontId="16" fillId="0" borderId="1" xfId="8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7" fontId="17" fillId="0" borderId="1" xfId="8" applyNumberFormat="1" applyFont="1" applyFill="1" applyBorder="1" applyAlignment="1">
      <alignment horizontal="center" vertical="center"/>
    </xf>
    <xf numFmtId="177" fontId="17" fillId="0" borderId="1" xfId="67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7" fillId="0" borderId="1" xfId="68" applyFont="1" applyFill="1" applyBorder="1" applyAlignment="1">
      <alignment horizontal="left" vertical="center"/>
    </xf>
    <xf numFmtId="177" fontId="16" fillId="0" borderId="1" xfId="66" applyNumberFormat="1" applyFont="1" applyFill="1" applyBorder="1" applyAlignment="1">
      <alignment horizontal="center" vertical="center"/>
    </xf>
    <xf numFmtId="0" fontId="16" fillId="0" borderId="1" xfId="67" applyFont="1" applyFill="1" applyBorder="1" applyAlignment="1">
      <alignment horizontal="left" vertical="center"/>
    </xf>
    <xf numFmtId="177" fontId="16" fillId="0" borderId="1" xfId="67" applyNumberFormat="1" applyFont="1" applyFill="1" applyBorder="1" applyAlignment="1" applyProtection="1">
      <alignment horizontal="center" vertical="center" wrapText="1"/>
    </xf>
    <xf numFmtId="177" fontId="17" fillId="0" borderId="0" xfId="67" applyNumberFormat="1" applyFont="1" applyFill="1" applyAlignment="1">
      <alignment horizontal="left"/>
    </xf>
    <xf numFmtId="0" fontId="20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2" fillId="0" borderId="0" xfId="0" applyFont="1" applyFill="1" applyBorder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0" fillId="0" borderId="0" xfId="11" applyFont="1" applyFill="1" applyBorder="1" applyAlignment="1">
      <alignment horizontal="left" vertical="center" shrinkToFit="1"/>
    </xf>
    <xf numFmtId="0" fontId="20" fillId="0" borderId="0" xfId="11" applyFont="1" applyFill="1" applyBorder="1" applyAlignment="1">
      <alignment horizontal="center" vertical="center"/>
    </xf>
    <xf numFmtId="177" fontId="20" fillId="0" borderId="0" xfId="0" applyNumberFormat="1" applyFont="1" applyFill="1" applyBorder="1" applyAlignment="1">
      <alignment horizontal="left" vertical="center"/>
    </xf>
    <xf numFmtId="176" fontId="15" fillId="0" borderId="0" xfId="11" applyNumberFormat="1" applyFont="1" applyFill="1" applyAlignment="1">
      <alignment horizontal="center" vertical="center" wrapText="1" shrinkToFit="1"/>
    </xf>
    <xf numFmtId="177" fontId="15" fillId="0" borderId="0" xfId="11" applyNumberFormat="1" applyFont="1" applyFill="1" applyAlignment="1">
      <alignment horizontal="center" vertical="center" wrapText="1" shrinkToFit="1"/>
    </xf>
    <xf numFmtId="176" fontId="8" fillId="0" borderId="0" xfId="11" applyNumberFormat="1" applyFont="1" applyFill="1" applyBorder="1" applyAlignment="1">
      <alignment horizontal="right" vertical="center" shrinkToFit="1"/>
    </xf>
    <xf numFmtId="176" fontId="0" fillId="0" borderId="0" xfId="11" applyNumberFormat="1" applyFont="1" applyFill="1" applyBorder="1" applyAlignment="1">
      <alignment horizontal="center" vertical="center"/>
    </xf>
    <xf numFmtId="177" fontId="21" fillId="0" borderId="0" xfId="0" applyNumberFormat="1" applyFont="1" applyFill="1" applyBorder="1" applyAlignment="1">
      <alignment horizontal="right" vertical="center"/>
    </xf>
    <xf numFmtId="0" fontId="16" fillId="0" borderId="4" xfId="67" applyFont="1" applyFill="1" applyBorder="1" applyAlignment="1">
      <alignment horizontal="center" vertical="center"/>
    </xf>
    <xf numFmtId="0" fontId="16" fillId="0" borderId="1" xfId="70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 indent="2"/>
    </xf>
    <xf numFmtId="177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indent="4"/>
    </xf>
    <xf numFmtId="0" fontId="23" fillId="0" borderId="1" xfId="0" applyFont="1" applyFill="1" applyBorder="1" applyAlignment="1">
      <alignment horizontal="justify" vertical="center"/>
    </xf>
    <xf numFmtId="177" fontId="22" fillId="0" borderId="1" xfId="0" applyNumberFormat="1" applyFont="1" applyFill="1" applyBorder="1" applyAlignment="1">
      <alignment horizontal="center" vertical="center"/>
    </xf>
    <xf numFmtId="179" fontId="22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0" fontId="26" fillId="0" borderId="0" xfId="50" applyFont="1" applyFill="1" applyAlignment="1">
      <alignment horizontal="left"/>
    </xf>
    <xf numFmtId="0" fontId="27" fillId="0" borderId="0" xfId="0" applyFont="1" applyAlignment="1">
      <alignment horizontal="center" vertical="center" wrapText="1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常规 40" xfId="12"/>
    <cellStyle name="百分比" xfId="13" builtinId="5"/>
    <cellStyle name="已访问的超链接" xfId="14" builtinId="9"/>
    <cellStyle name="常规_Sheet42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_ET_STYLE_NoName_00_" xfId="20"/>
    <cellStyle name="标题" xfId="21" builtinId="15"/>
    <cellStyle name="解释性文本" xfId="22" builtinId="53"/>
    <cellStyle name="常规 8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常规_(陈诚修改稿)2006年全省及省级财政决算及07年预算执行情况表(A4 留底自用)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2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常规 37" xfId="42"/>
    <cellStyle name="20% - 强调文字颜色 1" xfId="43" builtinId="30"/>
    <cellStyle name="40% - 强调文字颜色 1" xfId="44" builtinId="31"/>
    <cellStyle name="20% - 强调文字颜色 2" xfId="45" builtinId="34"/>
    <cellStyle name="常规_2001年预算：收支预算草案（1月8日）" xfId="46"/>
    <cellStyle name="常规 38" xfId="47"/>
    <cellStyle name="40% - 强调文字颜色 2" xfId="48" builtinId="35"/>
    <cellStyle name="强调文字颜色 3" xfId="49" builtinId="37"/>
    <cellStyle name="常规 3 2" xfId="50"/>
    <cellStyle name="强调文字颜色 4" xfId="51" builtinId="41"/>
    <cellStyle name="常规_基金预算_1" xfId="52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常规_社保基金预算报人大建议表样" xfId="59"/>
    <cellStyle name="40% - 强调文字颜色 6" xfId="60" builtinId="51"/>
    <cellStyle name="60% - 强调文字颜色 6" xfId="61" builtinId="52"/>
    <cellStyle name="常规 3" xfId="62"/>
    <cellStyle name="常规 36" xfId="63"/>
    <cellStyle name="常规_200704(第一稿）" xfId="64"/>
    <cellStyle name="常规 2" xfId="65"/>
    <cellStyle name="常规 2 4 2" xfId="66"/>
    <cellStyle name="常规 10 4 3" xfId="67"/>
    <cellStyle name="常规 10 2" xfId="68"/>
    <cellStyle name="常规_基金分析表(99.3)" xfId="69"/>
    <cellStyle name="常规 35_2020支出预算表(以此为准)2" xfId="7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8:J19"/>
  <sheetViews>
    <sheetView workbookViewId="0">
      <selection activeCell="G25" sqref="G25"/>
    </sheetView>
  </sheetViews>
  <sheetFormatPr defaultColWidth="9" defaultRowHeight="14.25"/>
  <cols>
    <col min="5" max="5" width="30.875" customWidth="1"/>
  </cols>
  <sheetData>
    <row r="8" customHeight="1" spans="1:10">
      <c r="A8" s="117" t="s">
        <v>0</v>
      </c>
      <c r="B8" s="117"/>
      <c r="C8" s="117"/>
      <c r="D8" s="117"/>
      <c r="E8" s="117"/>
      <c r="F8" s="117"/>
      <c r="G8" s="117"/>
      <c r="H8" s="117"/>
      <c r="I8" s="117"/>
      <c r="J8" s="117"/>
    </row>
    <row r="9" customHeight="1" spans="1:10">
      <c r="A9" s="117"/>
      <c r="B9" s="117"/>
      <c r="C9" s="117"/>
      <c r="D9" s="117"/>
      <c r="E9" s="117"/>
      <c r="F9" s="117"/>
      <c r="G9" s="117"/>
      <c r="H9" s="117"/>
      <c r="I9" s="117"/>
      <c r="J9" s="117"/>
    </row>
    <row r="10" customHeight="1" spans="1:10">
      <c r="A10" s="117"/>
      <c r="B10" s="117"/>
      <c r="C10" s="117"/>
      <c r="D10" s="117"/>
      <c r="E10" s="117"/>
      <c r="F10" s="117"/>
      <c r="G10" s="117"/>
      <c r="H10" s="117"/>
      <c r="I10" s="117"/>
      <c r="J10" s="117"/>
    </row>
    <row r="11" customHeight="1" spans="1:10">
      <c r="A11" s="117"/>
      <c r="B11" s="117"/>
      <c r="C11" s="117"/>
      <c r="D11" s="117"/>
      <c r="E11" s="117"/>
      <c r="F11" s="117"/>
      <c r="G11" s="117"/>
      <c r="H11" s="117"/>
      <c r="I11" s="117"/>
      <c r="J11" s="117"/>
    </row>
    <row r="12" customHeight="1" spans="1:10">
      <c r="A12" s="117"/>
      <c r="B12" s="117"/>
      <c r="C12" s="117"/>
      <c r="D12" s="117"/>
      <c r="E12" s="117"/>
      <c r="F12" s="117"/>
      <c r="G12" s="117"/>
      <c r="H12" s="117"/>
      <c r="I12" s="117"/>
      <c r="J12" s="117"/>
    </row>
    <row r="13" customHeight="1" spans="1:10">
      <c r="A13" s="117"/>
      <c r="B13" s="117"/>
      <c r="C13" s="117"/>
      <c r="D13" s="117"/>
      <c r="E13" s="117"/>
      <c r="F13" s="117"/>
      <c r="G13" s="117"/>
      <c r="H13" s="117"/>
      <c r="I13" s="117"/>
      <c r="J13" s="117"/>
    </row>
    <row r="14" customHeight="1" spans="1:10">
      <c r="A14" s="117"/>
      <c r="B14" s="117"/>
      <c r="C14" s="117"/>
      <c r="D14" s="117"/>
      <c r="E14" s="117"/>
      <c r="F14" s="117"/>
      <c r="G14" s="117"/>
      <c r="H14" s="117"/>
      <c r="I14" s="117"/>
      <c r="J14" s="117"/>
    </row>
    <row r="15" customHeight="1" spans="1:10">
      <c r="A15" s="117"/>
      <c r="B15" s="117"/>
      <c r="C15" s="117"/>
      <c r="D15" s="117"/>
      <c r="E15" s="117"/>
      <c r="F15" s="117"/>
      <c r="G15" s="117"/>
      <c r="H15" s="117"/>
      <c r="I15" s="117"/>
      <c r="J15" s="117"/>
    </row>
    <row r="16" customHeight="1" spans="1:10">
      <c r="A16" s="117"/>
      <c r="B16" s="117"/>
      <c r="C16" s="117"/>
      <c r="D16" s="117"/>
      <c r="E16" s="117"/>
      <c r="F16" s="117"/>
      <c r="G16" s="117"/>
      <c r="H16" s="117"/>
      <c r="I16" s="117"/>
      <c r="J16" s="117"/>
    </row>
    <row r="17" customHeight="1" spans="1:10">
      <c r="A17" s="117"/>
      <c r="B17" s="117"/>
      <c r="C17" s="117"/>
      <c r="D17" s="117"/>
      <c r="E17" s="117"/>
      <c r="F17" s="117"/>
      <c r="G17" s="117"/>
      <c r="H17" s="117"/>
      <c r="I17" s="117"/>
      <c r="J17" s="117"/>
    </row>
    <row r="18" customHeight="1" spans="1:10">
      <c r="A18" s="117"/>
      <c r="B18" s="117"/>
      <c r="C18" s="117"/>
      <c r="D18" s="117"/>
      <c r="E18" s="117"/>
      <c r="F18" s="117"/>
      <c r="G18" s="117"/>
      <c r="H18" s="117"/>
      <c r="I18" s="117"/>
      <c r="J18" s="117"/>
    </row>
    <row r="19" customHeight="1" spans="1:10">
      <c r="A19" s="117"/>
      <c r="B19" s="117"/>
      <c r="C19" s="117"/>
      <c r="D19" s="117"/>
      <c r="E19" s="117"/>
      <c r="F19" s="117"/>
      <c r="G19" s="117"/>
      <c r="H19" s="117"/>
      <c r="I19" s="117"/>
      <c r="J19" s="117"/>
    </row>
  </sheetData>
  <mergeCells count="1">
    <mergeCell ref="A8:J19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A10" sqref="A10"/>
    </sheetView>
  </sheetViews>
  <sheetFormatPr defaultColWidth="9" defaultRowHeight="14.25"/>
  <cols>
    <col min="9" max="9" width="6.375" customWidth="1"/>
  </cols>
  <sheetData>
    <row r="1" ht="60" customHeight="1" spans="1:9">
      <c r="A1" s="113"/>
      <c r="B1" s="113"/>
      <c r="C1" s="113"/>
      <c r="D1" s="113"/>
      <c r="E1" s="113"/>
      <c r="F1" s="113"/>
      <c r="G1" s="113"/>
      <c r="H1" s="113"/>
      <c r="I1" s="113"/>
    </row>
    <row r="2" ht="25.5" spans="1:9">
      <c r="A2" s="114" t="s">
        <v>1</v>
      </c>
      <c r="B2" s="114"/>
      <c r="C2" s="114"/>
      <c r="D2" s="114"/>
      <c r="E2" s="114"/>
      <c r="F2" s="114"/>
      <c r="G2" s="114"/>
      <c r="H2" s="114"/>
      <c r="I2" s="114"/>
    </row>
    <row r="3" ht="15.75" spans="1:9">
      <c r="A3" s="113"/>
      <c r="B3" s="113"/>
      <c r="C3" s="113"/>
      <c r="D3" s="113"/>
      <c r="E3" s="113"/>
      <c r="F3" s="113"/>
      <c r="G3" s="113"/>
      <c r="H3" s="113"/>
      <c r="I3" s="113"/>
    </row>
    <row r="4" ht="15.75" spans="1:9">
      <c r="A4" s="113"/>
      <c r="B4" s="113"/>
      <c r="C4" s="113"/>
      <c r="D4" s="113"/>
      <c r="E4" s="113"/>
      <c r="F4" s="113"/>
      <c r="G4" s="113"/>
      <c r="H4" s="113"/>
      <c r="I4" s="113"/>
    </row>
    <row r="5" ht="42.75" customHeight="1" spans="1:9">
      <c r="A5" s="115" t="s">
        <v>2</v>
      </c>
      <c r="B5" s="115"/>
      <c r="C5" s="115"/>
      <c r="D5" s="115"/>
      <c r="E5" s="115"/>
      <c r="F5" s="115"/>
      <c r="G5" s="115"/>
      <c r="H5" s="115"/>
      <c r="I5" s="115"/>
    </row>
    <row r="6" ht="42.75" customHeight="1" spans="1:9">
      <c r="A6" s="116" t="s">
        <v>3</v>
      </c>
      <c r="B6" s="116"/>
      <c r="C6" s="116"/>
      <c r="D6" s="116"/>
      <c r="E6" s="116"/>
      <c r="F6" s="116"/>
      <c r="G6" s="116"/>
      <c r="H6" s="116"/>
      <c r="I6" s="116"/>
    </row>
    <row r="7" ht="42.75" customHeight="1" spans="1:9">
      <c r="A7" s="115" t="s">
        <v>4</v>
      </c>
      <c r="B7" s="115"/>
      <c r="C7" s="115"/>
      <c r="D7" s="115"/>
      <c r="E7" s="115"/>
      <c r="F7" s="115"/>
      <c r="G7" s="115"/>
      <c r="H7" s="115"/>
      <c r="I7" s="115"/>
    </row>
    <row r="8" ht="42.75" customHeight="1" spans="1:9">
      <c r="A8" s="116" t="s">
        <v>5</v>
      </c>
      <c r="B8" s="116"/>
      <c r="C8" s="116"/>
      <c r="D8" s="116"/>
      <c r="E8" s="116"/>
      <c r="F8" s="116"/>
      <c r="G8" s="116"/>
      <c r="H8" s="116"/>
      <c r="I8" s="116"/>
    </row>
    <row r="9" ht="40" customHeight="1" spans="1:9">
      <c r="A9" s="116" t="s">
        <v>6</v>
      </c>
      <c r="B9" s="116"/>
      <c r="C9" s="116"/>
      <c r="D9" s="116"/>
      <c r="E9" s="116"/>
      <c r="F9" s="116"/>
      <c r="G9" s="116"/>
      <c r="H9" s="116"/>
      <c r="I9" s="116"/>
    </row>
  </sheetData>
  <mergeCells count="9">
    <mergeCell ref="A1:I1"/>
    <mergeCell ref="A2:I2"/>
    <mergeCell ref="A3:I3"/>
    <mergeCell ref="A4:I4"/>
    <mergeCell ref="A5:I5"/>
    <mergeCell ref="A6:I6"/>
    <mergeCell ref="A7:I7"/>
    <mergeCell ref="A8:I8"/>
    <mergeCell ref="A9:I9"/>
  </mergeCells>
  <printOptions horizontalCentered="1"/>
  <pageMargins left="0.984251968503937" right="0.55118110236220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338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4" sqref="A4"/>
    </sheetView>
  </sheetViews>
  <sheetFormatPr defaultColWidth="10" defaultRowHeight="13.5" outlineLevelCol="2"/>
  <cols>
    <col min="1" max="1" width="55.8916666666667" style="91" customWidth="1"/>
    <col min="2" max="2" width="21.375" style="88" customWidth="1"/>
    <col min="3" max="3" width="21.375" style="92" customWidth="1"/>
    <col min="4" max="16384" width="10" style="91"/>
  </cols>
  <sheetData>
    <row r="1" s="85" customFormat="1" ht="24" customHeight="1" spans="1:3">
      <c r="A1" s="93" t="s">
        <v>7</v>
      </c>
      <c r="B1" s="94"/>
      <c r="C1" s="95"/>
    </row>
    <row r="2" s="86" customFormat="1" ht="42" customHeight="1" spans="1:3">
      <c r="A2" s="96" t="s">
        <v>8</v>
      </c>
      <c r="B2" s="96"/>
      <c r="C2" s="97"/>
    </row>
    <row r="3" s="87" customFormat="1" ht="27" customHeight="1" spans="1:3">
      <c r="A3" s="98"/>
      <c r="B3" s="99" t="s">
        <v>9</v>
      </c>
      <c r="C3" s="100"/>
    </row>
    <row r="4" s="88" customFormat="1" ht="28.5" customHeight="1" spans="1:3">
      <c r="A4" s="101" t="s">
        <v>10</v>
      </c>
      <c r="B4" s="102" t="s">
        <v>11</v>
      </c>
      <c r="C4" s="103" t="s">
        <v>12</v>
      </c>
    </row>
    <row r="5" s="89" customFormat="1" ht="24" customHeight="1" spans="1:3">
      <c r="A5" s="104" t="s">
        <v>13</v>
      </c>
      <c r="B5" s="105">
        <f>B6+B247+B287+B306+B396+B448+B504+B561+B690+B774+B845+B868+B976+B1028+B1092+B1112+B1142+B1152+B1197+B1219+B1264+B1314+B1315+B1318+B1331</f>
        <v>423892.01</v>
      </c>
      <c r="C5" s="105">
        <f>C6+C247+C287+C306+C396+C448+C504+C561+C690+C774+C845+C868+C976+C1028+C1092+C1112+C1142+C1152+C1197+C1219+C1264+C1314+C1315+C1318+C1331</f>
        <v>447658.6583</v>
      </c>
    </row>
    <row r="6" s="89" customFormat="1" ht="24" customHeight="1" spans="1:3">
      <c r="A6" s="106" t="s">
        <v>14</v>
      </c>
      <c r="B6" s="105">
        <f>B7+B19+B28+B38+B49+B60+B71+B79+B88+B101+B110+B121+B133+B140+B148+B154+B161+B168+B175+B182+B189+B197+B203+B209+B216+B231+B238+B244</f>
        <v>47406.43</v>
      </c>
      <c r="C6" s="105">
        <f>C7+C19+C28+C38+C49+C60+C71+C79+C88+C101+C110+C121+C133+C140+C148+C154+C161+C168+C175+C182+C189+C197+C203+C209+C216+C231+C238+C244</f>
        <v>48024.37</v>
      </c>
    </row>
    <row r="7" s="89" customFormat="1" ht="24" customHeight="1" spans="1:3">
      <c r="A7" s="106" t="s">
        <v>15</v>
      </c>
      <c r="B7" s="105">
        <f>SUM(B8:B18)</f>
        <v>1178.34</v>
      </c>
      <c r="C7" s="105">
        <f>SUM(C8:C18)</f>
        <v>1178.34</v>
      </c>
    </row>
    <row r="8" s="89" customFormat="1" ht="24" customHeight="1" spans="1:3">
      <c r="A8" s="107" t="s">
        <v>16</v>
      </c>
      <c r="B8" s="108">
        <v>761.85</v>
      </c>
      <c r="C8" s="108">
        <v>761.85</v>
      </c>
    </row>
    <row r="9" s="89" customFormat="1" ht="24" customHeight="1" spans="1:3">
      <c r="A9" s="109" t="s">
        <v>17</v>
      </c>
      <c r="B9" s="108">
        <v>11.35</v>
      </c>
      <c r="C9" s="108">
        <v>11.35</v>
      </c>
    </row>
    <row r="10" s="90" customFormat="1" ht="24" customHeight="1" spans="1:3">
      <c r="A10" s="109" t="s">
        <v>18</v>
      </c>
      <c r="B10" s="108">
        <v>77.06</v>
      </c>
      <c r="C10" s="108">
        <v>77.06</v>
      </c>
    </row>
    <row r="11" s="89" customFormat="1" ht="24" customHeight="1" spans="1:3">
      <c r="A11" s="109" t="s">
        <v>19</v>
      </c>
      <c r="B11" s="108">
        <v>47.5</v>
      </c>
      <c r="C11" s="108">
        <v>47.5</v>
      </c>
    </row>
    <row r="12" s="89" customFormat="1" ht="24" customHeight="1" spans="1:3">
      <c r="A12" s="109" t="s">
        <v>20</v>
      </c>
      <c r="B12" s="108"/>
      <c r="C12" s="108"/>
    </row>
    <row r="13" s="89" customFormat="1" ht="24" customHeight="1" spans="1:3">
      <c r="A13" s="109" t="s">
        <v>21</v>
      </c>
      <c r="B13" s="108">
        <v>20</v>
      </c>
      <c r="C13" s="108">
        <v>20</v>
      </c>
    </row>
    <row r="14" s="89" customFormat="1" ht="24" customHeight="1" spans="1:3">
      <c r="A14" s="109" t="s">
        <v>22</v>
      </c>
      <c r="B14" s="108">
        <v>120.28</v>
      </c>
      <c r="C14" s="108">
        <v>120.28</v>
      </c>
    </row>
    <row r="15" s="89" customFormat="1" ht="24" customHeight="1" spans="1:3">
      <c r="A15" s="109" t="s">
        <v>23</v>
      </c>
      <c r="B15" s="108">
        <v>71.8</v>
      </c>
      <c r="C15" s="108">
        <v>71.8</v>
      </c>
    </row>
    <row r="16" s="89" customFormat="1" ht="24" customHeight="1" spans="1:3">
      <c r="A16" s="109" t="s">
        <v>24</v>
      </c>
      <c r="B16" s="108"/>
      <c r="C16" s="108"/>
    </row>
    <row r="17" s="89" customFormat="1" ht="24" customHeight="1" spans="1:3">
      <c r="A17" s="109" t="s">
        <v>25</v>
      </c>
      <c r="B17" s="108"/>
      <c r="C17" s="108"/>
    </row>
    <row r="18" s="89" customFormat="1" ht="24" customHeight="1" spans="1:3">
      <c r="A18" s="109" t="s">
        <v>26</v>
      </c>
      <c r="B18" s="108">
        <v>68.5</v>
      </c>
      <c r="C18" s="108">
        <v>68.5</v>
      </c>
    </row>
    <row r="19" s="89" customFormat="1" ht="24" customHeight="1" spans="1:3">
      <c r="A19" s="110" t="s">
        <v>27</v>
      </c>
      <c r="B19" s="105">
        <f>SUM(B20:B27)</f>
        <v>1014.58</v>
      </c>
      <c r="C19" s="105">
        <f>SUM(C20:C27)</f>
        <v>1014.58</v>
      </c>
    </row>
    <row r="20" s="89" customFormat="1" ht="24" customHeight="1" spans="1:3">
      <c r="A20" s="109" t="s">
        <v>28</v>
      </c>
      <c r="B20" s="108">
        <v>712.32</v>
      </c>
      <c r="C20" s="108">
        <v>712.32</v>
      </c>
    </row>
    <row r="21" s="89" customFormat="1" ht="24" customHeight="1" spans="1:3">
      <c r="A21" s="109" t="s">
        <v>17</v>
      </c>
      <c r="B21" s="108">
        <v>56.4</v>
      </c>
      <c r="C21" s="108">
        <v>56.4</v>
      </c>
    </row>
    <row r="22" s="89" customFormat="1" ht="24" customHeight="1" spans="1:3">
      <c r="A22" s="109" t="s">
        <v>18</v>
      </c>
      <c r="B22" s="108"/>
      <c r="C22" s="108"/>
    </row>
    <row r="23" s="89" customFormat="1" ht="24" customHeight="1" spans="1:3">
      <c r="A23" s="109" t="s">
        <v>29</v>
      </c>
      <c r="B23" s="108">
        <v>45</v>
      </c>
      <c r="C23" s="108">
        <v>45</v>
      </c>
    </row>
    <row r="24" s="89" customFormat="1" ht="24" customHeight="1" spans="1:3">
      <c r="A24" s="109" t="s">
        <v>30</v>
      </c>
      <c r="B24" s="108">
        <v>52</v>
      </c>
      <c r="C24" s="108">
        <v>52</v>
      </c>
    </row>
    <row r="25" s="89" customFormat="1" ht="24" customHeight="1" spans="1:3">
      <c r="A25" s="109" t="s">
        <v>31</v>
      </c>
      <c r="B25" s="108"/>
      <c r="C25" s="108"/>
    </row>
    <row r="26" s="89" customFormat="1" ht="24" customHeight="1" spans="1:3">
      <c r="A26" s="109" t="s">
        <v>25</v>
      </c>
      <c r="B26" s="108">
        <v>26.56</v>
      </c>
      <c r="C26" s="108">
        <v>26.56</v>
      </c>
    </row>
    <row r="27" s="89" customFormat="1" ht="24" customHeight="1" spans="1:3">
      <c r="A27" s="109" t="s">
        <v>32</v>
      </c>
      <c r="B27" s="108">
        <v>122.3</v>
      </c>
      <c r="C27" s="108">
        <v>122.3</v>
      </c>
    </row>
    <row r="28" s="89" customFormat="1" ht="24" customHeight="1" spans="1:3">
      <c r="A28" s="110" t="s">
        <v>33</v>
      </c>
      <c r="B28" s="105">
        <f>SUM(B29:B37)</f>
        <v>19214.4</v>
      </c>
      <c r="C28" s="105">
        <f>SUM(C29:C37)</f>
        <v>19214.4</v>
      </c>
    </row>
    <row r="29" s="89" customFormat="1" ht="24" customHeight="1" spans="1:3">
      <c r="A29" s="109" t="s">
        <v>28</v>
      </c>
      <c r="B29" s="108">
        <v>8696.7</v>
      </c>
      <c r="C29" s="108">
        <v>8696.7</v>
      </c>
    </row>
    <row r="30" s="89" customFormat="1" ht="24" customHeight="1" spans="1:3">
      <c r="A30" s="109" t="s">
        <v>17</v>
      </c>
      <c r="B30" s="108">
        <v>729.34</v>
      </c>
      <c r="C30" s="108">
        <v>729.34</v>
      </c>
    </row>
    <row r="31" s="91" customFormat="1" ht="24" customHeight="1" spans="1:3">
      <c r="A31" s="109" t="s">
        <v>18</v>
      </c>
      <c r="B31" s="108">
        <v>1963.82</v>
      </c>
      <c r="C31" s="108">
        <v>1963.82</v>
      </c>
    </row>
    <row r="32" s="91" customFormat="1" ht="24" customHeight="1" spans="1:3">
      <c r="A32" s="109" t="s">
        <v>34</v>
      </c>
      <c r="B32" s="108"/>
      <c r="C32" s="108"/>
    </row>
    <row r="33" s="91" customFormat="1" ht="24" customHeight="1" spans="1:3">
      <c r="A33" s="109" t="s">
        <v>35</v>
      </c>
      <c r="B33" s="108"/>
      <c r="C33" s="108"/>
    </row>
    <row r="34" s="91" customFormat="1" ht="24" customHeight="1" spans="1:3">
      <c r="A34" s="109" t="s">
        <v>36</v>
      </c>
      <c r="B34" s="108">
        <v>717.66</v>
      </c>
      <c r="C34" s="108">
        <v>717.66</v>
      </c>
    </row>
    <row r="35" s="91" customFormat="1" ht="24" customHeight="1" spans="1:3">
      <c r="A35" s="109" t="s">
        <v>37</v>
      </c>
      <c r="B35" s="108"/>
      <c r="C35" s="108"/>
    </row>
    <row r="36" s="91" customFormat="1" ht="24" customHeight="1" spans="1:3">
      <c r="A36" s="109" t="s">
        <v>25</v>
      </c>
      <c r="B36" s="108">
        <v>6525.26</v>
      </c>
      <c r="C36" s="108">
        <v>6525.26</v>
      </c>
    </row>
    <row r="37" s="91" customFormat="1" ht="24" customHeight="1" spans="1:3">
      <c r="A37" s="109" t="s">
        <v>38</v>
      </c>
      <c r="B37" s="108">
        <v>581.62</v>
      </c>
      <c r="C37" s="108">
        <v>581.62</v>
      </c>
    </row>
    <row r="38" s="91" customFormat="1" ht="24" customHeight="1" spans="1:3">
      <c r="A38" s="110" t="s">
        <v>39</v>
      </c>
      <c r="B38" s="105">
        <f>SUM(B39:B48)</f>
        <v>1283.97</v>
      </c>
      <c r="C38" s="105">
        <f>SUM(C39:C48)</f>
        <v>1289.97</v>
      </c>
    </row>
    <row r="39" s="91" customFormat="1" ht="24" customHeight="1" spans="1:3">
      <c r="A39" s="109" t="s">
        <v>28</v>
      </c>
      <c r="B39" s="108">
        <v>632.82</v>
      </c>
      <c r="C39" s="108">
        <v>632.82</v>
      </c>
    </row>
    <row r="40" s="91" customFormat="1" ht="24" customHeight="1" spans="1:3">
      <c r="A40" s="109" t="s">
        <v>17</v>
      </c>
      <c r="B40" s="108">
        <v>370.29</v>
      </c>
      <c r="C40" s="108">
        <v>376.29</v>
      </c>
    </row>
    <row r="41" s="91" customFormat="1" ht="24" customHeight="1" spans="1:3">
      <c r="A41" s="109" t="s">
        <v>18</v>
      </c>
      <c r="B41" s="108"/>
      <c r="C41" s="108"/>
    </row>
    <row r="42" s="91" customFormat="1" ht="24" customHeight="1" spans="1:3">
      <c r="A42" s="109" t="s">
        <v>40</v>
      </c>
      <c r="B42" s="108"/>
      <c r="C42" s="108"/>
    </row>
    <row r="43" s="91" customFormat="1" ht="24" customHeight="1" spans="1:3">
      <c r="A43" s="109" t="s">
        <v>41</v>
      </c>
      <c r="B43" s="108"/>
      <c r="C43" s="108"/>
    </row>
    <row r="44" s="91" customFormat="1" ht="24" customHeight="1" spans="1:3">
      <c r="A44" s="109" t="s">
        <v>42</v>
      </c>
      <c r="B44" s="108"/>
      <c r="C44" s="108"/>
    </row>
    <row r="45" s="91" customFormat="1" ht="24" customHeight="1" spans="1:3">
      <c r="A45" s="109" t="s">
        <v>43</v>
      </c>
      <c r="B45" s="108"/>
      <c r="C45" s="108"/>
    </row>
    <row r="46" s="91" customFormat="1" ht="24" customHeight="1" spans="1:3">
      <c r="A46" s="109" t="s">
        <v>44</v>
      </c>
      <c r="B46" s="108"/>
      <c r="C46" s="108"/>
    </row>
    <row r="47" s="91" customFormat="1" ht="24" customHeight="1" spans="1:3">
      <c r="A47" s="109" t="s">
        <v>25</v>
      </c>
      <c r="B47" s="108">
        <v>205.9</v>
      </c>
      <c r="C47" s="108">
        <v>205.9</v>
      </c>
    </row>
    <row r="48" s="91" customFormat="1" ht="24" customHeight="1" spans="1:3">
      <c r="A48" s="109" t="s">
        <v>45</v>
      </c>
      <c r="B48" s="108">
        <v>74.96</v>
      </c>
      <c r="C48" s="108">
        <v>74.96</v>
      </c>
    </row>
    <row r="49" s="91" customFormat="1" ht="24" customHeight="1" spans="1:3">
      <c r="A49" s="110" t="s">
        <v>46</v>
      </c>
      <c r="B49" s="105">
        <f>SUM(B50:B59)</f>
        <v>381.26</v>
      </c>
      <c r="C49" s="105">
        <f>SUM(C50:C59)</f>
        <v>391.26</v>
      </c>
    </row>
    <row r="50" s="91" customFormat="1" ht="24" customHeight="1" spans="1:3">
      <c r="A50" s="109" t="s">
        <v>28</v>
      </c>
      <c r="B50" s="108">
        <v>295.33</v>
      </c>
      <c r="C50" s="108">
        <v>295.33</v>
      </c>
    </row>
    <row r="51" s="91" customFormat="1" ht="24" customHeight="1" spans="1:3">
      <c r="A51" s="109" t="s">
        <v>17</v>
      </c>
      <c r="B51" s="108">
        <v>0.76</v>
      </c>
      <c r="C51" s="108">
        <v>0.76</v>
      </c>
    </row>
    <row r="52" s="91" customFormat="1" ht="24" customHeight="1" spans="1:3">
      <c r="A52" s="109" t="s">
        <v>18</v>
      </c>
      <c r="B52" s="108"/>
      <c r="C52" s="108"/>
    </row>
    <row r="53" s="91" customFormat="1" ht="24" customHeight="1" spans="1:3">
      <c r="A53" s="109" t="s">
        <v>47</v>
      </c>
      <c r="B53" s="108"/>
      <c r="C53" s="108"/>
    </row>
    <row r="54" s="91" customFormat="1" ht="24" customHeight="1" spans="1:3">
      <c r="A54" s="109" t="s">
        <v>48</v>
      </c>
      <c r="B54" s="108">
        <v>62.3</v>
      </c>
      <c r="C54" s="108">
        <v>72.3</v>
      </c>
    </row>
    <row r="55" s="91" customFormat="1" ht="24" customHeight="1" spans="1:3">
      <c r="A55" s="109" t="s">
        <v>49</v>
      </c>
      <c r="B55" s="108"/>
      <c r="C55" s="108"/>
    </row>
    <row r="56" s="91" customFormat="1" ht="24" customHeight="1" spans="1:3">
      <c r="A56" s="109" t="s">
        <v>50</v>
      </c>
      <c r="B56" s="108">
        <v>0.47</v>
      </c>
      <c r="C56" s="108">
        <v>0.47</v>
      </c>
    </row>
    <row r="57" s="91" customFormat="1" ht="24" customHeight="1" spans="1:3">
      <c r="A57" s="109" t="s">
        <v>51</v>
      </c>
      <c r="B57" s="108"/>
      <c r="C57" s="108"/>
    </row>
    <row r="58" s="91" customFormat="1" ht="24" customHeight="1" spans="1:3">
      <c r="A58" s="109" t="s">
        <v>25</v>
      </c>
      <c r="B58" s="108"/>
      <c r="C58" s="108"/>
    </row>
    <row r="59" s="91" customFormat="1" ht="24" customHeight="1" spans="1:3">
      <c r="A59" s="109" t="s">
        <v>52</v>
      </c>
      <c r="B59" s="108">
        <v>22.4</v>
      </c>
      <c r="C59" s="108">
        <v>22.4</v>
      </c>
    </row>
    <row r="60" s="91" customFormat="1" ht="24" customHeight="1" spans="1:3">
      <c r="A60" s="110" t="s">
        <v>53</v>
      </c>
      <c r="B60" s="105">
        <f>SUM(B61:B70)</f>
        <v>2452.14</v>
      </c>
      <c r="C60" s="105">
        <f>SUM(C61:C70)</f>
        <v>2452.14</v>
      </c>
    </row>
    <row r="61" s="91" customFormat="1" ht="24" customHeight="1" spans="1:3">
      <c r="A61" s="109" t="s">
        <v>28</v>
      </c>
      <c r="B61" s="108">
        <v>1060.75</v>
      </c>
      <c r="C61" s="108">
        <v>1060.75</v>
      </c>
    </row>
    <row r="62" s="91" customFormat="1" ht="24" customHeight="1" spans="1:3">
      <c r="A62" s="109" t="s">
        <v>17</v>
      </c>
      <c r="B62" s="108">
        <v>515.6</v>
      </c>
      <c r="C62" s="108">
        <v>515.6</v>
      </c>
    </row>
    <row r="63" s="91" customFormat="1" ht="24" customHeight="1" spans="1:3">
      <c r="A63" s="109" t="s">
        <v>18</v>
      </c>
      <c r="B63" s="108"/>
      <c r="C63" s="108"/>
    </row>
    <row r="64" s="91" customFormat="1" ht="24" customHeight="1" spans="1:3">
      <c r="A64" s="109" t="s">
        <v>54</v>
      </c>
      <c r="B64" s="108"/>
      <c r="C64" s="108"/>
    </row>
    <row r="65" s="91" customFormat="1" ht="24" customHeight="1" spans="1:3">
      <c r="A65" s="109" t="s">
        <v>55</v>
      </c>
      <c r="B65" s="108"/>
      <c r="C65" s="108"/>
    </row>
    <row r="66" s="91" customFormat="1" ht="24" customHeight="1" spans="1:3">
      <c r="A66" s="109" t="s">
        <v>56</v>
      </c>
      <c r="B66" s="108"/>
      <c r="C66" s="108"/>
    </row>
    <row r="67" s="91" customFormat="1" ht="24" customHeight="1" spans="1:3">
      <c r="A67" s="109" t="s">
        <v>57</v>
      </c>
      <c r="B67" s="108">
        <v>161.5</v>
      </c>
      <c r="C67" s="108">
        <v>161.5</v>
      </c>
    </row>
    <row r="68" s="91" customFormat="1" ht="24" customHeight="1" spans="1:3">
      <c r="A68" s="109" t="s">
        <v>58</v>
      </c>
      <c r="B68" s="108">
        <v>18.17</v>
      </c>
      <c r="C68" s="108">
        <v>18.17</v>
      </c>
    </row>
    <row r="69" s="91" customFormat="1" ht="24" customHeight="1" spans="1:3">
      <c r="A69" s="109" t="s">
        <v>25</v>
      </c>
      <c r="B69" s="108">
        <v>661.05</v>
      </c>
      <c r="C69" s="108">
        <v>661.05</v>
      </c>
    </row>
    <row r="70" s="91" customFormat="1" ht="24" customHeight="1" spans="1:3">
      <c r="A70" s="109" t="s">
        <v>59</v>
      </c>
      <c r="B70" s="108">
        <v>35.07</v>
      </c>
      <c r="C70" s="108">
        <v>35.07</v>
      </c>
    </row>
    <row r="71" s="91" customFormat="1" ht="24" customHeight="1" spans="1:3">
      <c r="A71" s="110" t="s">
        <v>60</v>
      </c>
      <c r="B71" s="105">
        <f>SUM(B72:B78)</f>
        <v>2129.79</v>
      </c>
      <c r="C71" s="105">
        <f>SUM(C72:C78)</f>
        <v>2129.79</v>
      </c>
    </row>
    <row r="72" s="91" customFormat="1" ht="24" customHeight="1" spans="1:3">
      <c r="A72" s="109" t="s">
        <v>28</v>
      </c>
      <c r="B72" s="108"/>
      <c r="C72" s="111"/>
    </row>
    <row r="73" s="91" customFormat="1" ht="24" customHeight="1" spans="1:3">
      <c r="A73" s="109" t="s">
        <v>17</v>
      </c>
      <c r="B73" s="108"/>
      <c r="C73" s="111"/>
    </row>
    <row r="74" s="91" customFormat="1" ht="24" customHeight="1" spans="1:3">
      <c r="A74" s="109" t="s">
        <v>18</v>
      </c>
      <c r="B74" s="108"/>
      <c r="C74" s="111"/>
    </row>
    <row r="75" s="91" customFormat="1" ht="24" customHeight="1" spans="1:3">
      <c r="A75" s="109" t="s">
        <v>57</v>
      </c>
      <c r="B75" s="108"/>
      <c r="C75" s="111"/>
    </row>
    <row r="76" s="91" customFormat="1" ht="24" customHeight="1" spans="1:3">
      <c r="A76" s="109" t="s">
        <v>61</v>
      </c>
      <c r="B76" s="108"/>
      <c r="C76" s="111"/>
    </row>
    <row r="77" s="91" customFormat="1" ht="24" customHeight="1" spans="1:3">
      <c r="A77" s="109" t="s">
        <v>25</v>
      </c>
      <c r="B77" s="108"/>
      <c r="C77" s="111"/>
    </row>
    <row r="78" s="91" customFormat="1" ht="24" customHeight="1" spans="1:3">
      <c r="A78" s="109" t="s">
        <v>62</v>
      </c>
      <c r="B78" s="108">
        <v>2129.79</v>
      </c>
      <c r="C78" s="108">
        <v>2129.79</v>
      </c>
    </row>
    <row r="79" s="91" customFormat="1" ht="24" customHeight="1" spans="1:3">
      <c r="A79" s="110" t="s">
        <v>63</v>
      </c>
      <c r="B79" s="105">
        <f>SUM(B80:B87)</f>
        <v>652.68</v>
      </c>
      <c r="C79" s="105">
        <f>SUM(C80:C87)</f>
        <v>652.68</v>
      </c>
    </row>
    <row r="80" s="91" customFormat="1" ht="24" customHeight="1" spans="1:3">
      <c r="A80" s="109" t="s">
        <v>28</v>
      </c>
      <c r="B80" s="108">
        <v>298.68</v>
      </c>
      <c r="C80" s="108">
        <v>298.68</v>
      </c>
    </row>
    <row r="81" s="91" customFormat="1" ht="24" customHeight="1" spans="1:3">
      <c r="A81" s="109" t="s">
        <v>17</v>
      </c>
      <c r="B81" s="108"/>
      <c r="C81" s="108"/>
    </row>
    <row r="82" s="91" customFormat="1" ht="24" customHeight="1" spans="1:3">
      <c r="A82" s="109" t="s">
        <v>18</v>
      </c>
      <c r="B82" s="108"/>
      <c r="C82" s="108"/>
    </row>
    <row r="83" s="91" customFormat="1" ht="24" customHeight="1" spans="1:3">
      <c r="A83" s="109" t="s">
        <v>64</v>
      </c>
      <c r="B83" s="108">
        <v>196.76</v>
      </c>
      <c r="C83" s="108">
        <v>196.76</v>
      </c>
    </row>
    <row r="84" s="91" customFormat="1" ht="24" customHeight="1" spans="1:3">
      <c r="A84" s="109" t="s">
        <v>65</v>
      </c>
      <c r="B84" s="108"/>
      <c r="C84" s="108"/>
    </row>
    <row r="85" s="91" customFormat="1" ht="24" customHeight="1" spans="1:3">
      <c r="A85" s="109" t="s">
        <v>57</v>
      </c>
      <c r="B85" s="108"/>
      <c r="C85" s="108"/>
    </row>
    <row r="86" s="91" customFormat="1" ht="24" customHeight="1" spans="1:3">
      <c r="A86" s="109" t="s">
        <v>25</v>
      </c>
      <c r="B86" s="108">
        <v>144.46</v>
      </c>
      <c r="C86" s="108">
        <v>144.46</v>
      </c>
    </row>
    <row r="87" s="91" customFormat="1" ht="24" customHeight="1" spans="1:3">
      <c r="A87" s="109" t="s">
        <v>66</v>
      </c>
      <c r="B87" s="108">
        <v>12.78</v>
      </c>
      <c r="C87" s="108">
        <v>12.78</v>
      </c>
    </row>
    <row r="88" s="91" customFormat="1" ht="24" customHeight="1" spans="1:3">
      <c r="A88" s="110" t="s">
        <v>67</v>
      </c>
      <c r="B88" s="108"/>
      <c r="C88" s="111"/>
    </row>
    <row r="89" s="91" customFormat="1" ht="24" customHeight="1" spans="1:3">
      <c r="A89" s="109" t="s">
        <v>28</v>
      </c>
      <c r="B89" s="108"/>
      <c r="C89" s="111"/>
    </row>
    <row r="90" s="91" customFormat="1" ht="24" customHeight="1" spans="1:3">
      <c r="A90" s="109" t="s">
        <v>17</v>
      </c>
      <c r="B90" s="108"/>
      <c r="C90" s="111"/>
    </row>
    <row r="91" s="91" customFormat="1" ht="24" customHeight="1" spans="1:3">
      <c r="A91" s="109" t="s">
        <v>18</v>
      </c>
      <c r="B91" s="108"/>
      <c r="C91" s="111"/>
    </row>
    <row r="92" s="91" customFormat="1" ht="24" customHeight="1" spans="1:3">
      <c r="A92" s="109" t="s">
        <v>68</v>
      </c>
      <c r="B92" s="108"/>
      <c r="C92" s="111"/>
    </row>
    <row r="93" s="91" customFormat="1" ht="24" customHeight="1" spans="1:3">
      <c r="A93" s="109" t="s">
        <v>69</v>
      </c>
      <c r="B93" s="108"/>
      <c r="C93" s="111"/>
    </row>
    <row r="94" s="91" customFormat="1" ht="24" customHeight="1" spans="1:3">
      <c r="A94" s="109" t="s">
        <v>57</v>
      </c>
      <c r="B94" s="108"/>
      <c r="C94" s="111"/>
    </row>
    <row r="95" s="91" customFormat="1" ht="24" customHeight="1" spans="1:3">
      <c r="A95" s="109" t="s">
        <v>70</v>
      </c>
      <c r="B95" s="108"/>
      <c r="C95" s="111"/>
    </row>
    <row r="96" s="91" customFormat="1" ht="24" customHeight="1" spans="1:3">
      <c r="A96" s="109" t="s">
        <v>71</v>
      </c>
      <c r="B96" s="108"/>
      <c r="C96" s="111"/>
    </row>
    <row r="97" s="91" customFormat="1" ht="24" customHeight="1" spans="1:3">
      <c r="A97" s="109" t="s">
        <v>72</v>
      </c>
      <c r="B97" s="108"/>
      <c r="C97" s="111"/>
    </row>
    <row r="98" s="91" customFormat="1" ht="24" customHeight="1" spans="1:3">
      <c r="A98" s="109" t="s">
        <v>73</v>
      </c>
      <c r="B98" s="108"/>
      <c r="C98" s="111"/>
    </row>
    <row r="99" s="91" customFormat="1" ht="24" customHeight="1" spans="1:3">
      <c r="A99" s="109" t="s">
        <v>25</v>
      </c>
      <c r="B99" s="108"/>
      <c r="C99" s="111"/>
    </row>
    <row r="100" s="91" customFormat="1" ht="24" customHeight="1" spans="1:3">
      <c r="A100" s="109" t="s">
        <v>74</v>
      </c>
      <c r="B100" s="108"/>
      <c r="C100" s="111"/>
    </row>
    <row r="101" s="91" customFormat="1" ht="24" customHeight="1" spans="1:3">
      <c r="A101" s="110" t="s">
        <v>75</v>
      </c>
      <c r="B101" s="105">
        <f>SUM(B102:B109)</f>
        <v>3467.35</v>
      </c>
      <c r="C101" s="105">
        <f>SUM(C102:C109)</f>
        <v>3557.35</v>
      </c>
    </row>
    <row r="102" s="91" customFormat="1" ht="24" customHeight="1" spans="1:3">
      <c r="A102" s="109" t="s">
        <v>28</v>
      </c>
      <c r="B102" s="108">
        <v>1542.04</v>
      </c>
      <c r="C102" s="108">
        <v>1542.04</v>
      </c>
    </row>
    <row r="103" s="91" customFormat="1" ht="24" customHeight="1" spans="1:3">
      <c r="A103" s="109" t="s">
        <v>17</v>
      </c>
      <c r="B103" s="108">
        <v>82.29</v>
      </c>
      <c r="C103" s="108">
        <v>82.29</v>
      </c>
    </row>
    <row r="104" s="91" customFormat="1" ht="24" customHeight="1" spans="1:3">
      <c r="A104" s="109" t="s">
        <v>18</v>
      </c>
      <c r="B104" s="108"/>
      <c r="C104" s="108"/>
    </row>
    <row r="105" s="91" customFormat="1" ht="24" customHeight="1" spans="1:3">
      <c r="A105" s="109" t="s">
        <v>76</v>
      </c>
      <c r="B105" s="108"/>
      <c r="C105" s="108"/>
    </row>
    <row r="106" s="91" customFormat="1" ht="24" customHeight="1" spans="1:3">
      <c r="A106" s="109" t="s">
        <v>77</v>
      </c>
      <c r="B106" s="108"/>
      <c r="C106" s="108"/>
    </row>
    <row r="107" s="91" customFormat="1" ht="24" customHeight="1" spans="1:3">
      <c r="A107" s="109" t="s">
        <v>78</v>
      </c>
      <c r="B107" s="108">
        <v>248</v>
      </c>
      <c r="C107" s="108">
        <v>248</v>
      </c>
    </row>
    <row r="108" s="91" customFormat="1" ht="24" customHeight="1" spans="1:3">
      <c r="A108" s="109" t="s">
        <v>25</v>
      </c>
      <c r="B108" s="108">
        <v>186.79</v>
      </c>
      <c r="C108" s="108">
        <v>186.79</v>
      </c>
    </row>
    <row r="109" s="91" customFormat="1" ht="24" customHeight="1" spans="1:3">
      <c r="A109" s="109" t="s">
        <v>79</v>
      </c>
      <c r="B109" s="108">
        <v>1408.23</v>
      </c>
      <c r="C109" s="108">
        <f>1408.23+90</f>
        <v>1498.23</v>
      </c>
    </row>
    <row r="110" s="91" customFormat="1" ht="24" customHeight="1" spans="1:3">
      <c r="A110" s="110" t="s">
        <v>80</v>
      </c>
      <c r="B110" s="105">
        <f>SUM(B111:B120)</f>
        <v>1177.27</v>
      </c>
      <c r="C110" s="105">
        <f>SUM(C111:C120)</f>
        <v>1581.71</v>
      </c>
    </row>
    <row r="111" s="91" customFormat="1" ht="24" customHeight="1" spans="1:3">
      <c r="A111" s="109" t="s">
        <v>28</v>
      </c>
      <c r="B111" s="108">
        <v>451.66</v>
      </c>
      <c r="C111" s="108">
        <v>451.66</v>
      </c>
    </row>
    <row r="112" s="91" customFormat="1" ht="24" customHeight="1" spans="1:3">
      <c r="A112" s="109" t="s">
        <v>17</v>
      </c>
      <c r="B112" s="108">
        <v>67</v>
      </c>
      <c r="C112" s="108">
        <v>67</v>
      </c>
    </row>
    <row r="113" s="91" customFormat="1" ht="24" customHeight="1" spans="1:3">
      <c r="A113" s="109" t="s">
        <v>18</v>
      </c>
      <c r="B113" s="108"/>
      <c r="C113" s="108"/>
    </row>
    <row r="114" s="91" customFormat="1" ht="24" customHeight="1" spans="1:3">
      <c r="A114" s="109" t="s">
        <v>81</v>
      </c>
      <c r="B114" s="108"/>
      <c r="C114" s="108"/>
    </row>
    <row r="115" s="91" customFormat="1" ht="24" customHeight="1" spans="1:3">
      <c r="A115" s="109" t="s">
        <v>82</v>
      </c>
      <c r="B115" s="108"/>
      <c r="C115" s="108"/>
    </row>
    <row r="116" s="91" customFormat="1" ht="24" customHeight="1" spans="1:3">
      <c r="A116" s="109" t="s">
        <v>83</v>
      </c>
      <c r="B116" s="108"/>
      <c r="C116" s="108"/>
    </row>
    <row r="117" s="91" customFormat="1" ht="24" customHeight="1" spans="1:3">
      <c r="A117" s="109" t="s">
        <v>84</v>
      </c>
      <c r="B117" s="108"/>
      <c r="C117" s="108"/>
    </row>
    <row r="118" s="91" customFormat="1" ht="24" customHeight="1" spans="1:3">
      <c r="A118" s="109" t="s">
        <v>85</v>
      </c>
      <c r="B118" s="108">
        <v>500</v>
      </c>
      <c r="C118" s="108">
        <f>500+404.44</f>
        <v>904.44</v>
      </c>
    </row>
    <row r="119" s="91" customFormat="1" ht="24" customHeight="1" spans="1:3">
      <c r="A119" s="109" t="s">
        <v>25</v>
      </c>
      <c r="B119" s="108">
        <v>144.2</v>
      </c>
      <c r="C119" s="108">
        <v>144.2</v>
      </c>
    </row>
    <row r="120" s="91" customFormat="1" ht="24" customHeight="1" spans="1:3">
      <c r="A120" s="109" t="s">
        <v>86</v>
      </c>
      <c r="B120" s="108">
        <v>14.41</v>
      </c>
      <c r="C120" s="108">
        <v>14.41</v>
      </c>
    </row>
    <row r="121" s="91" customFormat="1" ht="24" customHeight="1" spans="1:3">
      <c r="A121" s="110" t="s">
        <v>87</v>
      </c>
      <c r="B121" s="105">
        <f>SUM(B122:B132)</f>
        <v>22</v>
      </c>
      <c r="C121" s="105">
        <f>SUM(C122:C132)</f>
        <v>22</v>
      </c>
    </row>
    <row r="122" s="91" customFormat="1" ht="24" customHeight="1" spans="1:3">
      <c r="A122" s="109" t="s">
        <v>28</v>
      </c>
      <c r="B122" s="108"/>
      <c r="C122" s="111"/>
    </row>
    <row r="123" s="91" customFormat="1" ht="24" customHeight="1" spans="1:3">
      <c r="A123" s="109" t="s">
        <v>17</v>
      </c>
      <c r="B123" s="108"/>
      <c r="C123" s="111"/>
    </row>
    <row r="124" s="91" customFormat="1" ht="24" customHeight="1" spans="1:3">
      <c r="A124" s="109" t="s">
        <v>18</v>
      </c>
      <c r="B124" s="108"/>
      <c r="C124" s="111"/>
    </row>
    <row r="125" s="91" customFormat="1" ht="24" customHeight="1" spans="1:3">
      <c r="A125" s="109" t="s">
        <v>88</v>
      </c>
      <c r="B125" s="108"/>
      <c r="C125" s="111"/>
    </row>
    <row r="126" s="91" customFormat="1" ht="24" customHeight="1" spans="1:3">
      <c r="A126" s="109" t="s">
        <v>89</v>
      </c>
      <c r="B126" s="108"/>
      <c r="C126" s="111"/>
    </row>
    <row r="127" s="91" customFormat="1" ht="24" customHeight="1" spans="1:3">
      <c r="A127" s="109" t="s">
        <v>90</v>
      </c>
      <c r="B127" s="108"/>
      <c r="C127" s="111"/>
    </row>
    <row r="128" s="91" customFormat="1" ht="24" customHeight="1" spans="1:3">
      <c r="A128" s="109" t="s">
        <v>91</v>
      </c>
      <c r="B128" s="108"/>
      <c r="C128" s="111"/>
    </row>
    <row r="129" s="91" customFormat="1" ht="24" customHeight="1" spans="1:3">
      <c r="A129" s="109" t="s">
        <v>92</v>
      </c>
      <c r="B129" s="108"/>
      <c r="C129" s="111"/>
    </row>
    <row r="130" s="91" customFormat="1" ht="24" customHeight="1" spans="1:3">
      <c r="A130" s="109" t="s">
        <v>93</v>
      </c>
      <c r="B130" s="108"/>
      <c r="C130" s="111"/>
    </row>
    <row r="131" s="91" customFormat="1" ht="24" customHeight="1" spans="1:3">
      <c r="A131" s="109" t="s">
        <v>25</v>
      </c>
      <c r="B131" s="108"/>
      <c r="C131" s="111"/>
    </row>
    <row r="132" s="91" customFormat="1" ht="24" customHeight="1" spans="1:3">
      <c r="A132" s="109" t="s">
        <v>94</v>
      </c>
      <c r="B132" s="108">
        <v>22</v>
      </c>
      <c r="C132" s="108">
        <v>22</v>
      </c>
    </row>
    <row r="133" s="91" customFormat="1" ht="24" customHeight="1" spans="1:3">
      <c r="A133" s="110" t="s">
        <v>95</v>
      </c>
      <c r="B133" s="105">
        <f>SUM(B134:B139)</f>
        <v>60</v>
      </c>
      <c r="C133" s="105">
        <f>SUM(C134:C139)</f>
        <v>110</v>
      </c>
    </row>
    <row r="134" s="91" customFormat="1" ht="24" customHeight="1" spans="1:3">
      <c r="A134" s="109" t="s">
        <v>28</v>
      </c>
      <c r="B134" s="108"/>
      <c r="C134" s="111"/>
    </row>
    <row r="135" s="91" customFormat="1" ht="24" customHeight="1" spans="1:3">
      <c r="A135" s="109" t="s">
        <v>17</v>
      </c>
      <c r="B135" s="108">
        <v>60</v>
      </c>
      <c r="C135" s="108">
        <v>60</v>
      </c>
    </row>
    <row r="136" s="91" customFormat="1" ht="24" customHeight="1" spans="1:3">
      <c r="A136" s="109" t="s">
        <v>18</v>
      </c>
      <c r="B136" s="108"/>
      <c r="C136" s="111"/>
    </row>
    <row r="137" s="91" customFormat="1" ht="24" customHeight="1" spans="1:3">
      <c r="A137" s="109" t="s">
        <v>96</v>
      </c>
      <c r="B137" s="108"/>
      <c r="C137" s="111"/>
    </row>
    <row r="138" s="91" customFormat="1" ht="24" customHeight="1" spans="1:3">
      <c r="A138" s="109" t="s">
        <v>25</v>
      </c>
      <c r="B138" s="108"/>
      <c r="C138" s="111"/>
    </row>
    <row r="139" s="91" customFormat="1" ht="24" customHeight="1" spans="1:3">
      <c r="A139" s="109" t="s">
        <v>97</v>
      </c>
      <c r="B139" s="108"/>
      <c r="C139" s="111">
        <v>50</v>
      </c>
    </row>
    <row r="140" s="91" customFormat="1" ht="24" customHeight="1" spans="1:3">
      <c r="A140" s="110" t="s">
        <v>98</v>
      </c>
      <c r="B140" s="108"/>
      <c r="C140" s="111"/>
    </row>
    <row r="141" s="91" customFormat="1" ht="24" customHeight="1" spans="1:3">
      <c r="A141" s="109" t="s">
        <v>28</v>
      </c>
      <c r="B141" s="108"/>
      <c r="C141" s="111"/>
    </row>
    <row r="142" s="91" customFormat="1" ht="24" customHeight="1" spans="1:3">
      <c r="A142" s="109" t="s">
        <v>17</v>
      </c>
      <c r="B142" s="108"/>
      <c r="C142" s="111"/>
    </row>
    <row r="143" s="91" customFormat="1" ht="24" customHeight="1" spans="1:3">
      <c r="A143" s="109" t="s">
        <v>18</v>
      </c>
      <c r="B143" s="108"/>
      <c r="C143" s="111"/>
    </row>
    <row r="144" s="91" customFormat="1" ht="24" customHeight="1" spans="1:3">
      <c r="A144" s="109" t="s">
        <v>99</v>
      </c>
      <c r="B144" s="108"/>
      <c r="C144" s="111"/>
    </row>
    <row r="145" s="91" customFormat="1" ht="24" customHeight="1" spans="1:3">
      <c r="A145" s="109" t="s">
        <v>100</v>
      </c>
      <c r="B145" s="108"/>
      <c r="C145" s="111"/>
    </row>
    <row r="146" s="91" customFormat="1" ht="24" customHeight="1" spans="1:3">
      <c r="A146" s="109" t="s">
        <v>25</v>
      </c>
      <c r="B146" s="108"/>
      <c r="C146" s="111"/>
    </row>
    <row r="147" s="91" customFormat="1" ht="24" customHeight="1" spans="1:3">
      <c r="A147" s="109" t="s">
        <v>101</v>
      </c>
      <c r="B147" s="108"/>
      <c r="C147" s="111"/>
    </row>
    <row r="148" s="91" customFormat="1" ht="24" customHeight="1" spans="1:3">
      <c r="A148" s="110" t="s">
        <v>102</v>
      </c>
      <c r="B148" s="105">
        <f>SUM(B149:B153)</f>
        <v>191.41</v>
      </c>
      <c r="C148" s="105">
        <f>SUM(C149:C153)</f>
        <v>191.41</v>
      </c>
    </row>
    <row r="149" s="91" customFormat="1" ht="24" customHeight="1" spans="1:3">
      <c r="A149" s="109" t="s">
        <v>28</v>
      </c>
      <c r="B149" s="108">
        <v>155.85</v>
      </c>
      <c r="C149" s="108">
        <v>155.85</v>
      </c>
    </row>
    <row r="150" s="91" customFormat="1" ht="24" customHeight="1" spans="1:3">
      <c r="A150" s="109" t="s">
        <v>17</v>
      </c>
      <c r="B150" s="108">
        <v>5</v>
      </c>
      <c r="C150" s="108">
        <v>5</v>
      </c>
    </row>
    <row r="151" s="91" customFormat="1" ht="24" customHeight="1" spans="1:3">
      <c r="A151" s="109" t="s">
        <v>18</v>
      </c>
      <c r="B151" s="108"/>
      <c r="C151" s="108"/>
    </row>
    <row r="152" s="91" customFormat="1" ht="24" customHeight="1" spans="1:3">
      <c r="A152" s="109" t="s">
        <v>103</v>
      </c>
      <c r="B152" s="108">
        <v>29.23</v>
      </c>
      <c r="C152" s="108">
        <v>29.23</v>
      </c>
    </row>
    <row r="153" s="91" customFormat="1" ht="24" customHeight="1" spans="1:3">
      <c r="A153" s="109" t="s">
        <v>104</v>
      </c>
      <c r="B153" s="108">
        <v>1.33</v>
      </c>
      <c r="C153" s="108">
        <v>1.33</v>
      </c>
    </row>
    <row r="154" s="91" customFormat="1" ht="24" customHeight="1" spans="1:3">
      <c r="A154" s="110" t="s">
        <v>105</v>
      </c>
      <c r="B154" s="105">
        <f>SUM(B155:B160)</f>
        <v>137.82</v>
      </c>
      <c r="C154" s="105">
        <f>SUM(C155:C160)</f>
        <v>137.82</v>
      </c>
    </row>
    <row r="155" s="91" customFormat="1" ht="24" customHeight="1" spans="1:3">
      <c r="A155" s="109" t="s">
        <v>28</v>
      </c>
      <c r="B155" s="108">
        <v>137.82</v>
      </c>
      <c r="C155" s="108">
        <v>137.82</v>
      </c>
    </row>
    <row r="156" s="91" customFormat="1" ht="24" customHeight="1" spans="1:3">
      <c r="A156" s="109" t="s">
        <v>17</v>
      </c>
      <c r="B156" s="108"/>
      <c r="C156" s="111"/>
    </row>
    <row r="157" s="91" customFormat="1" ht="24" customHeight="1" spans="1:3">
      <c r="A157" s="109" t="s">
        <v>18</v>
      </c>
      <c r="B157" s="108"/>
      <c r="C157" s="111"/>
    </row>
    <row r="158" s="91" customFormat="1" ht="24" customHeight="1" spans="1:3">
      <c r="A158" s="109" t="s">
        <v>31</v>
      </c>
      <c r="B158" s="108"/>
      <c r="C158" s="111"/>
    </row>
    <row r="159" s="91" customFormat="1" ht="24" customHeight="1" spans="1:3">
      <c r="A159" s="109" t="s">
        <v>25</v>
      </c>
      <c r="B159" s="108"/>
      <c r="C159" s="111"/>
    </row>
    <row r="160" s="91" customFormat="1" ht="24" customHeight="1" spans="1:3">
      <c r="A160" s="109" t="s">
        <v>106</v>
      </c>
      <c r="B160" s="108"/>
      <c r="C160" s="111"/>
    </row>
    <row r="161" s="91" customFormat="1" ht="24" customHeight="1" spans="1:3">
      <c r="A161" s="110" t="s">
        <v>107</v>
      </c>
      <c r="B161" s="105">
        <f>SUM(B162:B167)</f>
        <v>927.59</v>
      </c>
      <c r="C161" s="105">
        <f>SUM(C162:C167)</f>
        <v>965.09</v>
      </c>
    </row>
    <row r="162" s="91" customFormat="1" ht="24" customHeight="1" spans="1:3">
      <c r="A162" s="109" t="s">
        <v>28</v>
      </c>
      <c r="B162" s="108">
        <v>346.42</v>
      </c>
      <c r="C162" s="108">
        <v>346.42</v>
      </c>
    </row>
    <row r="163" s="91" customFormat="1" ht="24" customHeight="1" spans="1:3">
      <c r="A163" s="109" t="s">
        <v>17</v>
      </c>
      <c r="B163" s="108">
        <v>16.4</v>
      </c>
      <c r="C163" s="108">
        <v>16.4</v>
      </c>
    </row>
    <row r="164" s="91" customFormat="1" ht="24" customHeight="1" spans="1:3">
      <c r="A164" s="109" t="s">
        <v>18</v>
      </c>
      <c r="B164" s="108"/>
      <c r="C164" s="108"/>
    </row>
    <row r="165" s="91" customFormat="1" ht="24" customHeight="1" spans="1:3">
      <c r="A165" s="109" t="s">
        <v>108</v>
      </c>
      <c r="B165" s="108">
        <v>28.16</v>
      </c>
      <c r="C165" s="108">
        <v>28.16</v>
      </c>
    </row>
    <row r="166" s="91" customFormat="1" ht="24" customHeight="1" spans="1:3">
      <c r="A166" s="109" t="s">
        <v>25</v>
      </c>
      <c r="B166" s="108">
        <v>238.69</v>
      </c>
      <c r="C166" s="108">
        <v>238.69</v>
      </c>
    </row>
    <row r="167" s="91" customFormat="1" ht="24" customHeight="1" spans="1:3">
      <c r="A167" s="109" t="s">
        <v>109</v>
      </c>
      <c r="B167" s="108">
        <v>297.92</v>
      </c>
      <c r="C167" s="108">
        <f>297.92+37.5</f>
        <v>335.42</v>
      </c>
    </row>
    <row r="168" s="91" customFormat="1" ht="24" customHeight="1" spans="1:3">
      <c r="A168" s="110" t="s">
        <v>110</v>
      </c>
      <c r="B168" s="105">
        <f>SUM(B169:B174)</f>
        <v>3020.3</v>
      </c>
      <c r="C168" s="105">
        <f>SUM(C169:C174)</f>
        <v>3020.3</v>
      </c>
    </row>
    <row r="169" s="91" customFormat="1" ht="24" customHeight="1" spans="1:3">
      <c r="A169" s="109" t="s">
        <v>28</v>
      </c>
      <c r="B169" s="108">
        <v>1408.74</v>
      </c>
      <c r="C169" s="108">
        <v>1408.74</v>
      </c>
    </row>
    <row r="170" s="91" customFormat="1" ht="24" customHeight="1" spans="1:3">
      <c r="A170" s="109" t="s">
        <v>17</v>
      </c>
      <c r="B170" s="108">
        <v>113.08</v>
      </c>
      <c r="C170" s="108">
        <v>113.08</v>
      </c>
    </row>
    <row r="171" s="91" customFormat="1" ht="24" customHeight="1" spans="1:3">
      <c r="A171" s="109" t="s">
        <v>18</v>
      </c>
      <c r="B171" s="108"/>
      <c r="C171" s="108"/>
    </row>
    <row r="172" s="91" customFormat="1" ht="24" customHeight="1" spans="1:3">
      <c r="A172" s="109" t="s">
        <v>111</v>
      </c>
      <c r="B172" s="108">
        <v>451.46</v>
      </c>
      <c r="C172" s="108">
        <v>451.46</v>
      </c>
    </row>
    <row r="173" s="91" customFormat="1" ht="24" customHeight="1" spans="1:3">
      <c r="A173" s="109" t="s">
        <v>25</v>
      </c>
      <c r="B173" s="108">
        <v>504.18</v>
      </c>
      <c r="C173" s="108">
        <v>504.18</v>
      </c>
    </row>
    <row r="174" s="91" customFormat="1" ht="24" customHeight="1" spans="1:3">
      <c r="A174" s="109" t="s">
        <v>112</v>
      </c>
      <c r="B174" s="108">
        <v>542.84</v>
      </c>
      <c r="C174" s="108">
        <v>542.84</v>
      </c>
    </row>
    <row r="175" s="91" customFormat="1" ht="24" customHeight="1" spans="1:3">
      <c r="A175" s="110" t="s">
        <v>113</v>
      </c>
      <c r="B175" s="105">
        <f>SUM(B176:B181)</f>
        <v>1631.37</v>
      </c>
      <c r="C175" s="105">
        <f>SUM(C176:C181)</f>
        <v>1651.37</v>
      </c>
    </row>
    <row r="176" s="91" customFormat="1" ht="24" customHeight="1" spans="1:3">
      <c r="A176" s="109" t="s">
        <v>28</v>
      </c>
      <c r="B176" s="108">
        <v>368.48</v>
      </c>
      <c r="C176" s="108">
        <v>368.48</v>
      </c>
    </row>
    <row r="177" s="91" customFormat="1" ht="24" customHeight="1" spans="1:3">
      <c r="A177" s="109" t="s">
        <v>17</v>
      </c>
      <c r="B177" s="108">
        <v>195.21</v>
      </c>
      <c r="C177" s="108">
        <f>195.21+20</f>
        <v>215.21</v>
      </c>
    </row>
    <row r="178" s="91" customFormat="1" ht="24" customHeight="1" spans="1:3">
      <c r="A178" s="109" t="s">
        <v>18</v>
      </c>
      <c r="B178" s="108"/>
      <c r="C178" s="108"/>
    </row>
    <row r="179" s="91" customFormat="1" ht="24" customHeight="1" spans="1:3">
      <c r="A179" s="109" t="s">
        <v>114</v>
      </c>
      <c r="B179" s="108">
        <v>22.47</v>
      </c>
      <c r="C179" s="108">
        <v>22.47</v>
      </c>
    </row>
    <row r="180" s="91" customFormat="1" ht="24" customHeight="1" spans="1:3">
      <c r="A180" s="109" t="s">
        <v>25</v>
      </c>
      <c r="B180" s="108">
        <v>189.73</v>
      </c>
      <c r="C180" s="108">
        <v>189.73</v>
      </c>
    </row>
    <row r="181" s="91" customFormat="1" ht="24" customHeight="1" spans="1:3">
      <c r="A181" s="109" t="s">
        <v>115</v>
      </c>
      <c r="B181" s="108">
        <v>855.48</v>
      </c>
      <c r="C181" s="108">
        <v>855.48</v>
      </c>
    </row>
    <row r="182" s="91" customFormat="1" ht="24" customHeight="1" spans="1:3">
      <c r="A182" s="110" t="s">
        <v>116</v>
      </c>
      <c r="B182" s="105">
        <f>SUM(B183:B188)</f>
        <v>1917.49</v>
      </c>
      <c r="C182" s="105">
        <f>SUM(C183:C188)</f>
        <v>1917.49</v>
      </c>
    </row>
    <row r="183" s="91" customFormat="1" ht="24" customHeight="1" spans="1:3">
      <c r="A183" s="109" t="s">
        <v>28</v>
      </c>
      <c r="B183" s="108">
        <v>320.75</v>
      </c>
      <c r="C183" s="108">
        <v>320.75</v>
      </c>
    </row>
    <row r="184" s="91" customFormat="1" ht="24" customHeight="1" spans="1:3">
      <c r="A184" s="109" t="s">
        <v>17</v>
      </c>
      <c r="B184" s="108"/>
      <c r="C184" s="108"/>
    </row>
    <row r="185" s="91" customFormat="1" ht="24" customHeight="1" spans="1:3">
      <c r="A185" s="109" t="s">
        <v>18</v>
      </c>
      <c r="B185" s="108"/>
      <c r="C185" s="108"/>
    </row>
    <row r="186" s="91" customFormat="1" ht="24" customHeight="1" spans="1:3">
      <c r="A186" s="109" t="s">
        <v>117</v>
      </c>
      <c r="B186" s="108">
        <v>800</v>
      </c>
      <c r="C186" s="108">
        <v>800</v>
      </c>
    </row>
    <row r="187" s="91" customFormat="1" ht="24" customHeight="1" spans="1:3">
      <c r="A187" s="109" t="s">
        <v>25</v>
      </c>
      <c r="B187" s="108">
        <v>59.52</v>
      </c>
      <c r="C187" s="108">
        <v>59.52</v>
      </c>
    </row>
    <row r="188" s="91" customFormat="1" ht="24" customHeight="1" spans="1:3">
      <c r="A188" s="109" t="s">
        <v>118</v>
      </c>
      <c r="B188" s="108">
        <v>737.22</v>
      </c>
      <c r="C188" s="108">
        <v>737.22</v>
      </c>
    </row>
    <row r="189" s="91" customFormat="1" ht="24" customHeight="1" spans="1:3">
      <c r="A189" s="110" t="s">
        <v>119</v>
      </c>
      <c r="B189" s="105">
        <f>SUM(B190:B196)</f>
        <v>365.63</v>
      </c>
      <c r="C189" s="105">
        <f>SUM(C190:C196)</f>
        <v>365.63</v>
      </c>
    </row>
    <row r="190" s="91" customFormat="1" ht="24" customHeight="1" spans="1:3">
      <c r="A190" s="109" t="s">
        <v>28</v>
      </c>
      <c r="B190" s="108">
        <v>264.7</v>
      </c>
      <c r="C190" s="108">
        <v>264.7</v>
      </c>
    </row>
    <row r="191" s="91" customFormat="1" ht="24" customHeight="1" spans="1:3">
      <c r="A191" s="109" t="s">
        <v>17</v>
      </c>
      <c r="B191" s="108"/>
      <c r="C191" s="108"/>
    </row>
    <row r="192" s="91" customFormat="1" ht="24" customHeight="1" spans="1:3">
      <c r="A192" s="109" t="s">
        <v>18</v>
      </c>
      <c r="B192" s="108"/>
      <c r="C192" s="108"/>
    </row>
    <row r="193" s="91" customFormat="1" ht="24" customHeight="1" spans="1:3">
      <c r="A193" s="109" t="s">
        <v>120</v>
      </c>
      <c r="B193" s="108">
        <v>33.37</v>
      </c>
      <c r="C193" s="108">
        <v>33.37</v>
      </c>
    </row>
    <row r="194" s="91" customFormat="1" ht="24" customHeight="1" spans="1:3">
      <c r="A194" s="109" t="s">
        <v>121</v>
      </c>
      <c r="B194" s="108">
        <v>12.2</v>
      </c>
      <c r="C194" s="108">
        <v>12.2</v>
      </c>
    </row>
    <row r="195" s="91" customFormat="1" ht="24" customHeight="1" spans="1:3">
      <c r="A195" s="109" t="s">
        <v>25</v>
      </c>
      <c r="B195" s="108">
        <v>23.29</v>
      </c>
      <c r="C195" s="108">
        <v>23.29</v>
      </c>
    </row>
    <row r="196" s="91" customFormat="1" ht="24" customHeight="1" spans="1:3">
      <c r="A196" s="109" t="s">
        <v>122</v>
      </c>
      <c r="B196" s="108">
        <v>32.07</v>
      </c>
      <c r="C196" s="108">
        <v>32.07</v>
      </c>
    </row>
    <row r="197" s="91" customFormat="1" ht="24" customHeight="1" spans="1:3">
      <c r="A197" s="110" t="s">
        <v>123</v>
      </c>
      <c r="B197" s="108"/>
      <c r="C197" s="111"/>
    </row>
    <row r="198" s="91" customFormat="1" ht="24" customHeight="1" spans="1:3">
      <c r="A198" s="109" t="s">
        <v>28</v>
      </c>
      <c r="B198" s="108"/>
      <c r="C198" s="111"/>
    </row>
    <row r="199" s="91" customFormat="1" ht="24" customHeight="1" spans="1:3">
      <c r="A199" s="109" t="s">
        <v>17</v>
      </c>
      <c r="B199" s="108"/>
      <c r="C199" s="111"/>
    </row>
    <row r="200" s="91" customFormat="1" ht="24" customHeight="1" spans="1:3">
      <c r="A200" s="109" t="s">
        <v>18</v>
      </c>
      <c r="B200" s="108"/>
      <c r="C200" s="111"/>
    </row>
    <row r="201" s="91" customFormat="1" ht="24" customHeight="1" spans="1:3">
      <c r="A201" s="109" t="s">
        <v>25</v>
      </c>
      <c r="B201" s="108"/>
      <c r="C201" s="111"/>
    </row>
    <row r="202" s="91" customFormat="1" ht="24" customHeight="1" spans="1:3">
      <c r="A202" s="109" t="s">
        <v>124</v>
      </c>
      <c r="B202" s="108"/>
      <c r="C202" s="111"/>
    </row>
    <row r="203" s="91" customFormat="1" ht="24" customHeight="1" spans="1:3">
      <c r="A203" s="110" t="s">
        <v>125</v>
      </c>
      <c r="B203" s="105">
        <f>SUM(B204:B208)</f>
        <v>577</v>
      </c>
      <c r="C203" s="105">
        <f>SUM(C204:C208)</f>
        <v>577</v>
      </c>
    </row>
    <row r="204" s="91" customFormat="1" ht="24" customHeight="1" spans="1:3">
      <c r="A204" s="109" t="s">
        <v>28</v>
      </c>
      <c r="B204" s="108">
        <v>400.23</v>
      </c>
      <c r="C204" s="108">
        <v>400.23</v>
      </c>
    </row>
    <row r="205" s="91" customFormat="1" ht="24" customHeight="1" spans="1:3">
      <c r="A205" s="109" t="s">
        <v>17</v>
      </c>
      <c r="B205" s="108">
        <v>76.08</v>
      </c>
      <c r="C205" s="108">
        <v>76.08</v>
      </c>
    </row>
    <row r="206" s="91" customFormat="1" ht="24" customHeight="1" spans="1:3">
      <c r="A206" s="109" t="s">
        <v>18</v>
      </c>
      <c r="B206" s="108"/>
      <c r="C206" s="108"/>
    </row>
    <row r="207" s="91" customFormat="1" ht="24" customHeight="1" spans="1:3">
      <c r="A207" s="109" t="s">
        <v>25</v>
      </c>
      <c r="B207" s="108">
        <v>38.32</v>
      </c>
      <c r="C207" s="108">
        <v>38.32</v>
      </c>
    </row>
    <row r="208" s="91" customFormat="1" ht="24" customHeight="1" spans="1:3">
      <c r="A208" s="109" t="s">
        <v>126</v>
      </c>
      <c r="B208" s="108">
        <v>62.37</v>
      </c>
      <c r="C208" s="108">
        <v>62.37</v>
      </c>
    </row>
    <row r="209" s="91" customFormat="1" ht="24" customHeight="1" spans="1:3">
      <c r="A209" s="110" t="s">
        <v>127</v>
      </c>
      <c r="B209" s="108"/>
      <c r="C209" s="111"/>
    </row>
    <row r="210" s="91" customFormat="1" ht="24" customHeight="1" spans="1:3">
      <c r="A210" s="109" t="s">
        <v>28</v>
      </c>
      <c r="B210" s="108"/>
      <c r="C210" s="111"/>
    </row>
    <row r="211" s="91" customFormat="1" ht="24" customHeight="1" spans="1:3">
      <c r="A211" s="109" t="s">
        <v>17</v>
      </c>
      <c r="B211" s="108"/>
      <c r="C211" s="111"/>
    </row>
    <row r="212" s="91" customFormat="1" ht="24" customHeight="1" spans="1:3">
      <c r="A212" s="109" t="s">
        <v>18</v>
      </c>
      <c r="B212" s="108"/>
      <c r="C212" s="111"/>
    </row>
    <row r="213" s="91" customFormat="1" ht="24" customHeight="1" spans="1:3">
      <c r="A213" s="109" t="s">
        <v>128</v>
      </c>
      <c r="B213" s="108"/>
      <c r="C213" s="111"/>
    </row>
    <row r="214" s="91" customFormat="1" ht="24" customHeight="1" spans="1:3">
      <c r="A214" s="109" t="s">
        <v>25</v>
      </c>
      <c r="B214" s="108"/>
      <c r="C214" s="111"/>
    </row>
    <row r="215" s="91" customFormat="1" ht="24" customHeight="1" spans="1:3">
      <c r="A215" s="109" t="s">
        <v>129</v>
      </c>
      <c r="B215" s="108"/>
      <c r="C215" s="111"/>
    </row>
    <row r="216" s="91" customFormat="1" ht="24" customHeight="1" spans="1:3">
      <c r="A216" s="110" t="s">
        <v>130</v>
      </c>
      <c r="B216" s="105">
        <f>SUM(B217:B230)</f>
        <v>4404.62</v>
      </c>
      <c r="C216" s="105">
        <f>SUM(C217:C230)</f>
        <v>4404.62</v>
      </c>
    </row>
    <row r="217" s="91" customFormat="1" ht="24" customHeight="1" spans="1:3">
      <c r="A217" s="109" t="s">
        <v>28</v>
      </c>
      <c r="B217" s="108">
        <v>2903.96</v>
      </c>
      <c r="C217" s="108">
        <v>2903.96</v>
      </c>
    </row>
    <row r="218" s="91" customFormat="1" ht="24" customHeight="1" spans="1:3">
      <c r="A218" s="109" t="s">
        <v>17</v>
      </c>
      <c r="B218" s="108">
        <v>37.34</v>
      </c>
      <c r="C218" s="108">
        <v>37.34</v>
      </c>
    </row>
    <row r="219" s="91" customFormat="1" ht="24" customHeight="1" spans="1:3">
      <c r="A219" s="109" t="s">
        <v>18</v>
      </c>
      <c r="B219" s="108"/>
      <c r="C219" s="108"/>
    </row>
    <row r="220" s="91" customFormat="1" ht="24" customHeight="1" spans="1:3">
      <c r="A220" s="109" t="s">
        <v>131</v>
      </c>
      <c r="B220" s="108"/>
      <c r="C220" s="108"/>
    </row>
    <row r="221" s="91" customFormat="1" ht="24" customHeight="1" spans="1:3">
      <c r="A221" s="109" t="s">
        <v>132</v>
      </c>
      <c r="B221" s="108">
        <v>4.6</v>
      </c>
      <c r="C221" s="108">
        <v>4.6</v>
      </c>
    </row>
    <row r="222" s="91" customFormat="1" ht="24" customHeight="1" spans="1:3">
      <c r="A222" s="109" t="s">
        <v>57</v>
      </c>
      <c r="B222" s="108"/>
      <c r="C222" s="108"/>
    </row>
    <row r="223" s="91" customFormat="1" ht="24" customHeight="1" spans="1:3">
      <c r="A223" s="109" t="s">
        <v>133</v>
      </c>
      <c r="B223" s="108"/>
      <c r="C223" s="108"/>
    </row>
    <row r="224" s="91" customFormat="1" ht="24" customHeight="1" spans="1:3">
      <c r="A224" s="109" t="s">
        <v>134</v>
      </c>
      <c r="B224" s="108"/>
      <c r="C224" s="108"/>
    </row>
    <row r="225" s="91" customFormat="1" ht="24" customHeight="1" spans="1:3">
      <c r="A225" s="109" t="s">
        <v>135</v>
      </c>
      <c r="B225" s="108"/>
      <c r="C225" s="108"/>
    </row>
    <row r="226" s="91" customFormat="1" ht="24" customHeight="1" spans="1:3">
      <c r="A226" s="109" t="s">
        <v>136</v>
      </c>
      <c r="B226" s="108"/>
      <c r="C226" s="108"/>
    </row>
    <row r="227" s="91" customFormat="1" ht="24" customHeight="1" spans="1:3">
      <c r="A227" s="109" t="s">
        <v>137</v>
      </c>
      <c r="B227" s="108">
        <v>23.75</v>
      </c>
      <c r="C227" s="108">
        <v>23.75</v>
      </c>
    </row>
    <row r="228" s="91" customFormat="1" ht="24" customHeight="1" spans="1:3">
      <c r="A228" s="109" t="s">
        <v>138</v>
      </c>
      <c r="B228" s="108"/>
      <c r="C228" s="108"/>
    </row>
    <row r="229" s="91" customFormat="1" ht="24" customHeight="1" spans="1:3">
      <c r="A229" s="109" t="s">
        <v>25</v>
      </c>
      <c r="B229" s="108">
        <v>925.21</v>
      </c>
      <c r="C229" s="108">
        <v>925.21</v>
      </c>
    </row>
    <row r="230" s="91" customFormat="1" ht="24" customHeight="1" spans="1:3">
      <c r="A230" s="109" t="s">
        <v>139</v>
      </c>
      <c r="B230" s="108">
        <v>509.76</v>
      </c>
      <c r="C230" s="108">
        <v>509.76</v>
      </c>
    </row>
    <row r="231" s="91" customFormat="1" ht="24" customHeight="1" spans="1:3">
      <c r="A231" s="110" t="s">
        <v>140</v>
      </c>
      <c r="B231" s="105">
        <f>SUM(B232:B237)</f>
        <v>295.47</v>
      </c>
      <c r="C231" s="105">
        <f>SUM(C232:C237)</f>
        <v>295.47</v>
      </c>
    </row>
    <row r="232" s="91" customFormat="1" ht="24" customHeight="1" spans="1:3">
      <c r="A232" s="109" t="s">
        <v>28</v>
      </c>
      <c r="B232" s="108">
        <v>76.16</v>
      </c>
      <c r="C232" s="108">
        <v>76.16</v>
      </c>
    </row>
    <row r="233" s="91" customFormat="1" ht="24" customHeight="1" spans="1:3">
      <c r="A233" s="109" t="s">
        <v>17</v>
      </c>
      <c r="B233" s="108"/>
      <c r="C233" s="108"/>
    </row>
    <row r="234" s="91" customFormat="1" ht="24" customHeight="1" spans="1:3">
      <c r="A234" s="109" t="s">
        <v>18</v>
      </c>
      <c r="B234" s="108"/>
      <c r="C234" s="108"/>
    </row>
    <row r="235" s="91" customFormat="1" ht="24" customHeight="1" spans="1:3">
      <c r="A235" s="109" t="s">
        <v>111</v>
      </c>
      <c r="B235" s="108">
        <v>150</v>
      </c>
      <c r="C235" s="108">
        <v>150</v>
      </c>
    </row>
    <row r="236" s="91" customFormat="1" ht="24" customHeight="1" spans="1:3">
      <c r="A236" s="109" t="s">
        <v>25</v>
      </c>
      <c r="B236" s="108">
        <v>59.35</v>
      </c>
      <c r="C236" s="108">
        <v>59.35</v>
      </c>
    </row>
    <row r="237" s="91" customFormat="1" ht="24" customHeight="1" spans="1:3">
      <c r="A237" s="109" t="s">
        <v>141</v>
      </c>
      <c r="B237" s="108">
        <v>9.96</v>
      </c>
      <c r="C237" s="108">
        <v>9.96</v>
      </c>
    </row>
    <row r="238" s="91" customFormat="1" ht="24" customHeight="1" spans="1:3">
      <c r="A238" s="110" t="s">
        <v>142</v>
      </c>
      <c r="B238" s="105">
        <f>SUM(B239:B243)</f>
        <v>574.57</v>
      </c>
      <c r="C238" s="105">
        <f>SUM(C239:C243)</f>
        <v>574.57</v>
      </c>
    </row>
    <row r="239" s="91" customFormat="1" ht="24" customHeight="1" spans="1:3">
      <c r="A239" s="109" t="s">
        <v>28</v>
      </c>
      <c r="B239" s="108">
        <v>176.58</v>
      </c>
      <c r="C239" s="108">
        <v>176.58</v>
      </c>
    </row>
    <row r="240" s="91" customFormat="1" ht="24" customHeight="1" spans="1:3">
      <c r="A240" s="109" t="s">
        <v>17</v>
      </c>
      <c r="B240" s="108"/>
      <c r="C240" s="108"/>
    </row>
    <row r="241" s="91" customFormat="1" ht="24" customHeight="1" spans="1:3">
      <c r="A241" s="109" t="s">
        <v>18</v>
      </c>
      <c r="B241" s="108"/>
      <c r="C241" s="108"/>
    </row>
    <row r="242" s="91" customFormat="1" ht="24" customHeight="1" spans="1:3">
      <c r="A242" s="109" t="s">
        <v>143</v>
      </c>
      <c r="B242" s="108">
        <v>75.16</v>
      </c>
      <c r="C242" s="108">
        <v>75.16</v>
      </c>
    </row>
    <row r="243" s="91" customFormat="1" ht="24" customHeight="1" spans="1:3">
      <c r="A243" s="109" t="s">
        <v>144</v>
      </c>
      <c r="B243" s="108">
        <v>322.83</v>
      </c>
      <c r="C243" s="108">
        <v>322.83</v>
      </c>
    </row>
    <row r="244" s="91" customFormat="1" ht="24" customHeight="1" spans="1:3">
      <c r="A244" s="110" t="s">
        <v>145</v>
      </c>
      <c r="B244" s="105">
        <f>SUM(B245:B246)</f>
        <v>329.38</v>
      </c>
      <c r="C244" s="105">
        <f>SUM(C245:C246)</f>
        <v>329.38</v>
      </c>
    </row>
    <row r="245" s="91" customFormat="1" ht="24" customHeight="1" spans="1:3">
      <c r="A245" s="109" t="s">
        <v>146</v>
      </c>
      <c r="B245" s="108"/>
      <c r="C245" s="111"/>
    </row>
    <row r="246" s="91" customFormat="1" ht="24" customHeight="1" spans="1:3">
      <c r="A246" s="109" t="s">
        <v>147</v>
      </c>
      <c r="B246" s="108">
        <v>329.38</v>
      </c>
      <c r="C246" s="108">
        <v>329.38</v>
      </c>
    </row>
    <row r="247" s="91" customFormat="1" ht="24" customHeight="1" spans="1:3">
      <c r="A247" s="106" t="s">
        <v>148</v>
      </c>
      <c r="B247" s="108"/>
      <c r="C247" s="111"/>
    </row>
    <row r="248" s="91" customFormat="1" ht="24" customHeight="1" spans="1:3">
      <c r="A248" s="106" t="s">
        <v>149</v>
      </c>
      <c r="B248" s="108"/>
      <c r="C248" s="111"/>
    </row>
    <row r="249" s="91" customFormat="1" ht="24" customHeight="1" spans="1:3">
      <c r="A249" s="109" t="s">
        <v>28</v>
      </c>
      <c r="B249" s="108"/>
      <c r="C249" s="111"/>
    </row>
    <row r="250" s="91" customFormat="1" ht="24" customHeight="1" spans="1:3">
      <c r="A250" s="109" t="s">
        <v>17</v>
      </c>
      <c r="B250" s="108"/>
      <c r="C250" s="111"/>
    </row>
    <row r="251" s="91" customFormat="1" ht="24" customHeight="1" spans="1:3">
      <c r="A251" s="109" t="s">
        <v>18</v>
      </c>
      <c r="B251" s="108"/>
      <c r="C251" s="111"/>
    </row>
    <row r="252" s="91" customFormat="1" ht="24" customHeight="1" spans="1:3">
      <c r="A252" s="109" t="s">
        <v>111</v>
      </c>
      <c r="B252" s="108"/>
      <c r="C252" s="111"/>
    </row>
    <row r="253" s="91" customFormat="1" ht="24" customHeight="1" spans="1:3">
      <c r="A253" s="109" t="s">
        <v>25</v>
      </c>
      <c r="B253" s="108"/>
      <c r="C253" s="111"/>
    </row>
    <row r="254" s="91" customFormat="1" ht="24" customHeight="1" spans="1:3">
      <c r="A254" s="109" t="s">
        <v>150</v>
      </c>
      <c r="B254" s="108"/>
      <c r="C254" s="111"/>
    </row>
    <row r="255" s="91" customFormat="1" ht="24" customHeight="1" spans="1:3">
      <c r="A255" s="110" t="s">
        <v>151</v>
      </c>
      <c r="B255" s="108"/>
      <c r="C255" s="111"/>
    </row>
    <row r="256" s="91" customFormat="1" ht="24" customHeight="1" spans="1:3">
      <c r="A256" s="109" t="s">
        <v>152</v>
      </c>
      <c r="B256" s="108"/>
      <c r="C256" s="111"/>
    </row>
    <row r="257" s="91" customFormat="1" ht="24" customHeight="1" spans="1:3">
      <c r="A257" s="109" t="s">
        <v>153</v>
      </c>
      <c r="B257" s="108"/>
      <c r="C257" s="111"/>
    </row>
    <row r="258" s="91" customFormat="1" ht="24" customHeight="1" spans="1:3">
      <c r="A258" s="110" t="s">
        <v>154</v>
      </c>
      <c r="B258" s="108"/>
      <c r="C258" s="111"/>
    </row>
    <row r="259" s="91" customFormat="1" ht="24" customHeight="1" spans="1:3">
      <c r="A259" s="109" t="s">
        <v>155</v>
      </c>
      <c r="B259" s="108"/>
      <c r="C259" s="111"/>
    </row>
    <row r="260" s="91" customFormat="1" ht="24" customHeight="1" spans="1:3">
      <c r="A260" s="109" t="s">
        <v>156</v>
      </c>
      <c r="B260" s="108"/>
      <c r="C260" s="111"/>
    </row>
    <row r="261" s="91" customFormat="1" ht="24" customHeight="1" spans="1:3">
      <c r="A261" s="110" t="s">
        <v>157</v>
      </c>
      <c r="B261" s="108"/>
      <c r="C261" s="111"/>
    </row>
    <row r="262" s="91" customFormat="1" ht="24" customHeight="1" spans="1:3">
      <c r="A262" s="109" t="s">
        <v>158</v>
      </c>
      <c r="B262" s="108"/>
      <c r="C262" s="111"/>
    </row>
    <row r="263" s="91" customFormat="1" ht="24" customHeight="1" spans="1:3">
      <c r="A263" s="109" t="s">
        <v>159</v>
      </c>
      <c r="B263" s="108"/>
      <c r="C263" s="111"/>
    </row>
    <row r="264" s="91" customFormat="1" ht="24" customHeight="1" spans="1:3">
      <c r="A264" s="109" t="s">
        <v>160</v>
      </c>
      <c r="B264" s="108"/>
      <c r="C264" s="111"/>
    </row>
    <row r="265" s="91" customFormat="1" ht="24" customHeight="1" spans="1:3">
      <c r="A265" s="109" t="s">
        <v>161</v>
      </c>
      <c r="B265" s="108"/>
      <c r="C265" s="111"/>
    </row>
    <row r="266" s="91" customFormat="1" ht="24" customHeight="1" spans="1:3">
      <c r="A266" s="109" t="s">
        <v>162</v>
      </c>
      <c r="B266" s="108"/>
      <c r="C266" s="111"/>
    </row>
    <row r="267" s="91" customFormat="1" ht="24" customHeight="1" spans="1:3">
      <c r="A267" s="110" t="s">
        <v>163</v>
      </c>
      <c r="B267" s="108"/>
      <c r="C267" s="111"/>
    </row>
    <row r="268" s="91" customFormat="1" ht="24" customHeight="1" spans="1:3">
      <c r="A268" s="109" t="s">
        <v>164</v>
      </c>
      <c r="B268" s="108"/>
      <c r="C268" s="111"/>
    </row>
    <row r="269" s="91" customFormat="1" ht="24" customHeight="1" spans="1:3">
      <c r="A269" s="109" t="s">
        <v>165</v>
      </c>
      <c r="B269" s="108"/>
      <c r="C269" s="111"/>
    </row>
    <row r="270" s="91" customFormat="1" ht="24" customHeight="1" spans="1:3">
      <c r="A270" s="109" t="s">
        <v>166</v>
      </c>
      <c r="B270" s="108"/>
      <c r="C270" s="111"/>
    </row>
    <row r="271" s="91" customFormat="1" ht="24" customHeight="1" spans="1:3">
      <c r="A271" s="109" t="s">
        <v>167</v>
      </c>
      <c r="B271" s="108"/>
      <c r="C271" s="111"/>
    </row>
    <row r="272" s="91" customFormat="1" ht="24" customHeight="1" spans="1:3">
      <c r="A272" s="110" t="s">
        <v>168</v>
      </c>
      <c r="B272" s="108"/>
      <c r="C272" s="111"/>
    </row>
    <row r="273" s="91" customFormat="1" ht="24" customHeight="1" spans="1:3">
      <c r="A273" s="109" t="s">
        <v>169</v>
      </c>
      <c r="B273" s="108"/>
      <c r="C273" s="111"/>
    </row>
    <row r="274" s="91" customFormat="1" ht="24" customHeight="1" spans="1:3">
      <c r="A274" s="110" t="s">
        <v>170</v>
      </c>
      <c r="B274" s="108"/>
      <c r="C274" s="111"/>
    </row>
    <row r="275" s="91" customFormat="1" ht="24" customHeight="1" spans="1:3">
      <c r="A275" s="109" t="s">
        <v>171</v>
      </c>
      <c r="B275" s="108"/>
      <c r="C275" s="111"/>
    </row>
    <row r="276" s="91" customFormat="1" ht="24" customHeight="1" spans="1:3">
      <c r="A276" s="109" t="s">
        <v>172</v>
      </c>
      <c r="B276" s="108"/>
      <c r="C276" s="111"/>
    </row>
    <row r="277" s="91" customFormat="1" ht="24" customHeight="1" spans="1:3">
      <c r="A277" s="109" t="s">
        <v>173</v>
      </c>
      <c r="B277" s="108"/>
      <c r="C277" s="111"/>
    </row>
    <row r="278" s="91" customFormat="1" ht="24" customHeight="1" spans="1:3">
      <c r="A278" s="109" t="s">
        <v>174</v>
      </c>
      <c r="B278" s="108"/>
      <c r="C278" s="111"/>
    </row>
    <row r="279" s="91" customFormat="1" ht="24" customHeight="1" spans="1:3">
      <c r="A279" s="110" t="s">
        <v>175</v>
      </c>
      <c r="B279" s="108"/>
      <c r="C279" s="111"/>
    </row>
    <row r="280" s="91" customFormat="1" ht="24" customHeight="1" spans="1:3">
      <c r="A280" s="109" t="s">
        <v>28</v>
      </c>
      <c r="B280" s="108"/>
      <c r="C280" s="111"/>
    </row>
    <row r="281" s="91" customFormat="1" ht="24" customHeight="1" spans="1:3">
      <c r="A281" s="109" t="s">
        <v>17</v>
      </c>
      <c r="B281" s="108"/>
      <c r="C281" s="111"/>
    </row>
    <row r="282" s="91" customFormat="1" ht="24" customHeight="1" spans="1:3">
      <c r="A282" s="109" t="s">
        <v>18</v>
      </c>
      <c r="B282" s="108"/>
      <c r="C282" s="111"/>
    </row>
    <row r="283" s="91" customFormat="1" ht="24" customHeight="1" spans="1:3">
      <c r="A283" s="109" t="s">
        <v>25</v>
      </c>
      <c r="B283" s="108"/>
      <c r="C283" s="111"/>
    </row>
    <row r="284" s="91" customFormat="1" ht="24" customHeight="1" spans="1:3">
      <c r="A284" s="109" t="s">
        <v>176</v>
      </c>
      <c r="B284" s="108"/>
      <c r="C284" s="111"/>
    </row>
    <row r="285" s="91" customFormat="1" ht="24" customHeight="1" spans="1:3">
      <c r="A285" s="110" t="s">
        <v>177</v>
      </c>
      <c r="B285" s="108"/>
      <c r="C285" s="111"/>
    </row>
    <row r="286" s="91" customFormat="1" ht="24" customHeight="1" spans="1:3">
      <c r="A286" s="109" t="s">
        <v>178</v>
      </c>
      <c r="B286" s="108"/>
      <c r="C286" s="111"/>
    </row>
    <row r="287" s="91" customFormat="1" ht="24" customHeight="1" spans="1:3">
      <c r="A287" s="106" t="s">
        <v>179</v>
      </c>
      <c r="B287" s="105">
        <f>B288+B292+B294+B296+B304</f>
        <v>300</v>
      </c>
      <c r="C287" s="105">
        <f>C288+C292+C294+C296+C304</f>
        <v>361.8023</v>
      </c>
    </row>
    <row r="288" s="91" customFormat="1" ht="24" customHeight="1" spans="1:3">
      <c r="A288" s="106" t="s">
        <v>180</v>
      </c>
      <c r="B288" s="108"/>
      <c r="C288" s="111"/>
    </row>
    <row r="289" s="91" customFormat="1" ht="24" customHeight="1" spans="1:3">
      <c r="A289" s="109" t="s">
        <v>181</v>
      </c>
      <c r="B289" s="108"/>
      <c r="C289" s="111"/>
    </row>
    <row r="290" s="91" customFormat="1" ht="24" customHeight="1" spans="1:3">
      <c r="A290" s="109" t="s">
        <v>182</v>
      </c>
      <c r="B290" s="108"/>
      <c r="C290" s="111"/>
    </row>
    <row r="291" s="91" customFormat="1" ht="24" customHeight="1" spans="1:3">
      <c r="A291" s="109" t="s">
        <v>183</v>
      </c>
      <c r="B291" s="108"/>
      <c r="C291" s="111"/>
    </row>
    <row r="292" s="91" customFormat="1" ht="24" customHeight="1" spans="1:3">
      <c r="A292" s="110" t="s">
        <v>184</v>
      </c>
      <c r="B292" s="108"/>
      <c r="C292" s="111"/>
    </row>
    <row r="293" s="91" customFormat="1" ht="24" customHeight="1" spans="1:3">
      <c r="A293" s="109" t="s">
        <v>185</v>
      </c>
      <c r="B293" s="108"/>
      <c r="C293" s="111"/>
    </row>
    <row r="294" s="91" customFormat="1" ht="24" customHeight="1" spans="1:3">
      <c r="A294" s="110" t="s">
        <v>186</v>
      </c>
      <c r="B294" s="108"/>
      <c r="C294" s="111"/>
    </row>
    <row r="295" s="91" customFormat="1" ht="24" customHeight="1" spans="1:3">
      <c r="A295" s="109" t="s">
        <v>187</v>
      </c>
      <c r="B295" s="108"/>
      <c r="C295" s="111"/>
    </row>
    <row r="296" s="91" customFormat="1" ht="24" customHeight="1" spans="1:3">
      <c r="A296" s="110" t="s">
        <v>188</v>
      </c>
      <c r="B296" s="105">
        <f>SUM(B297:B303)</f>
        <v>300</v>
      </c>
      <c r="C296" s="105">
        <f>SUM(C297:C303)</f>
        <v>361.8023</v>
      </c>
    </row>
    <row r="297" s="91" customFormat="1" ht="24" customHeight="1" spans="1:3">
      <c r="A297" s="109" t="s">
        <v>189</v>
      </c>
      <c r="B297" s="108">
        <v>150</v>
      </c>
      <c r="C297" s="111">
        <v>150</v>
      </c>
    </row>
    <row r="298" s="91" customFormat="1" ht="24" customHeight="1" spans="1:3">
      <c r="A298" s="109" t="s">
        <v>190</v>
      </c>
      <c r="B298" s="108"/>
      <c r="C298" s="111"/>
    </row>
    <row r="299" s="91" customFormat="1" ht="24" customHeight="1" spans="1:3">
      <c r="A299" s="109" t="s">
        <v>191</v>
      </c>
      <c r="B299" s="108"/>
      <c r="C299" s="111"/>
    </row>
    <row r="300" s="91" customFormat="1" ht="24" customHeight="1" spans="1:3">
      <c r="A300" s="109" t="s">
        <v>192</v>
      </c>
      <c r="B300" s="108"/>
      <c r="C300" s="111"/>
    </row>
    <row r="301" s="91" customFormat="1" ht="24" customHeight="1" spans="1:3">
      <c r="A301" s="109" t="s">
        <v>193</v>
      </c>
      <c r="B301" s="108">
        <v>150</v>
      </c>
      <c r="C301" s="108">
        <f>150+61.8023</f>
        <v>211.8023</v>
      </c>
    </row>
    <row r="302" s="91" customFormat="1" ht="24" customHeight="1" spans="1:3">
      <c r="A302" s="109" t="s">
        <v>194</v>
      </c>
      <c r="B302" s="108"/>
      <c r="C302" s="111"/>
    </row>
    <row r="303" s="91" customFormat="1" ht="24" customHeight="1" spans="1:3">
      <c r="A303" s="109" t="s">
        <v>195</v>
      </c>
      <c r="B303" s="108"/>
      <c r="C303" s="111"/>
    </row>
    <row r="304" s="91" customFormat="1" ht="24" customHeight="1" spans="1:3">
      <c r="A304" s="110" t="s">
        <v>196</v>
      </c>
      <c r="B304" s="108"/>
      <c r="C304" s="111"/>
    </row>
    <row r="305" s="91" customFormat="1" ht="24" customHeight="1" spans="1:3">
      <c r="A305" s="109" t="s">
        <v>197</v>
      </c>
      <c r="B305" s="108"/>
      <c r="C305" s="111"/>
    </row>
    <row r="306" s="91" customFormat="1" ht="24" customHeight="1" spans="1:3">
      <c r="A306" s="106" t="s">
        <v>198</v>
      </c>
      <c r="B306" s="105">
        <f>B307+B310+B321+B328+B336+B345+B359+B369+B379+B387+B393</f>
        <v>15809.97</v>
      </c>
      <c r="C306" s="105">
        <f>C307+C310+C321+C328+C336+C345+C359+C369+C379+C387+C393</f>
        <v>16786.97</v>
      </c>
    </row>
    <row r="307" s="91" customFormat="1" ht="24" customHeight="1" spans="1:3">
      <c r="A307" s="106" t="s">
        <v>199</v>
      </c>
      <c r="B307" s="105">
        <f>SUM(B308:B309)</f>
        <v>150</v>
      </c>
      <c r="C307" s="105">
        <f>SUM(C308:C309)</f>
        <v>150</v>
      </c>
    </row>
    <row r="308" s="91" customFormat="1" ht="24" customHeight="1" spans="1:3">
      <c r="A308" s="109" t="s">
        <v>200</v>
      </c>
      <c r="B308" s="108">
        <v>150</v>
      </c>
      <c r="C308" s="108">
        <v>150</v>
      </c>
    </row>
    <row r="309" s="91" customFormat="1" ht="24" customHeight="1" spans="1:3">
      <c r="A309" s="109" t="s">
        <v>201</v>
      </c>
      <c r="B309" s="108"/>
      <c r="C309" s="111"/>
    </row>
    <row r="310" s="91" customFormat="1" ht="24" customHeight="1" spans="1:3">
      <c r="A310" s="110" t="s">
        <v>202</v>
      </c>
      <c r="B310" s="105">
        <f>SUM(B311:B320)</f>
        <v>13530.66</v>
      </c>
      <c r="C310" s="105">
        <f>SUM(C311:C320)</f>
        <v>14407.66</v>
      </c>
    </row>
    <row r="311" s="91" customFormat="1" ht="24" customHeight="1" spans="1:3">
      <c r="A311" s="109" t="s">
        <v>28</v>
      </c>
      <c r="B311" s="108">
        <v>8222.14</v>
      </c>
      <c r="C311" s="108">
        <v>8222.14</v>
      </c>
    </row>
    <row r="312" s="91" customFormat="1" ht="24" customHeight="1" spans="1:3">
      <c r="A312" s="109" t="s">
        <v>17</v>
      </c>
      <c r="B312" s="108">
        <v>3082.15</v>
      </c>
      <c r="C312" s="108">
        <v>3082.15</v>
      </c>
    </row>
    <row r="313" s="91" customFormat="1" ht="24" customHeight="1" spans="1:3">
      <c r="A313" s="109" t="s">
        <v>18</v>
      </c>
      <c r="B313" s="108"/>
      <c r="C313" s="108"/>
    </row>
    <row r="314" s="91" customFormat="1" ht="24" customHeight="1" spans="1:3">
      <c r="A314" s="109" t="s">
        <v>57</v>
      </c>
      <c r="B314" s="108">
        <v>230</v>
      </c>
      <c r="C314" s="108">
        <f>230+877</f>
        <v>1107</v>
      </c>
    </row>
    <row r="315" s="91" customFormat="1" ht="24" customHeight="1" spans="1:3">
      <c r="A315" s="109" t="s">
        <v>203</v>
      </c>
      <c r="B315" s="108">
        <v>1023.5</v>
      </c>
      <c r="C315" s="108">
        <v>1023.5</v>
      </c>
    </row>
    <row r="316" s="91" customFormat="1" ht="24" customHeight="1" spans="1:3">
      <c r="A316" s="109" t="s">
        <v>204</v>
      </c>
      <c r="B316" s="108">
        <v>13.97</v>
      </c>
      <c r="C316" s="108">
        <v>13.97</v>
      </c>
    </row>
    <row r="317" s="91" customFormat="1" ht="24" customHeight="1" spans="1:3">
      <c r="A317" s="109" t="s">
        <v>205</v>
      </c>
      <c r="B317" s="108"/>
      <c r="C317" s="108"/>
    </row>
    <row r="318" s="91" customFormat="1" ht="24" customHeight="1" spans="1:3">
      <c r="A318" s="109" t="s">
        <v>206</v>
      </c>
      <c r="B318" s="108"/>
      <c r="C318" s="108"/>
    </row>
    <row r="319" s="91" customFormat="1" ht="24" customHeight="1" spans="1:3">
      <c r="A319" s="109" t="s">
        <v>25</v>
      </c>
      <c r="B319" s="108">
        <v>450.78</v>
      </c>
      <c r="C319" s="108">
        <v>450.78</v>
      </c>
    </row>
    <row r="320" s="91" customFormat="1" ht="24" customHeight="1" spans="1:3">
      <c r="A320" s="109" t="s">
        <v>207</v>
      </c>
      <c r="B320" s="108">
        <v>508.12</v>
      </c>
      <c r="C320" s="108">
        <v>508.12</v>
      </c>
    </row>
    <row r="321" s="91" customFormat="1" ht="24" customHeight="1" spans="1:3">
      <c r="A321" s="110" t="s">
        <v>208</v>
      </c>
      <c r="B321" s="108"/>
      <c r="C321" s="111"/>
    </row>
    <row r="322" s="91" customFormat="1" ht="24" customHeight="1" spans="1:3">
      <c r="A322" s="109" t="s">
        <v>28</v>
      </c>
      <c r="B322" s="108"/>
      <c r="C322" s="111"/>
    </row>
    <row r="323" s="91" customFormat="1" ht="24" customHeight="1" spans="1:3">
      <c r="A323" s="109" t="s">
        <v>17</v>
      </c>
      <c r="B323" s="108"/>
      <c r="C323" s="111"/>
    </row>
    <row r="324" s="91" customFormat="1" ht="24" customHeight="1" spans="1:3">
      <c r="A324" s="109" t="s">
        <v>18</v>
      </c>
      <c r="B324" s="108"/>
      <c r="C324" s="111"/>
    </row>
    <row r="325" s="91" customFormat="1" ht="24" customHeight="1" spans="1:3">
      <c r="A325" s="109" t="s">
        <v>209</v>
      </c>
      <c r="B325" s="108"/>
      <c r="C325" s="111"/>
    </row>
    <row r="326" s="91" customFormat="1" ht="24" customHeight="1" spans="1:3">
      <c r="A326" s="109" t="s">
        <v>25</v>
      </c>
      <c r="B326" s="108"/>
      <c r="C326" s="111"/>
    </row>
    <row r="327" s="91" customFormat="1" ht="24" customHeight="1" spans="1:3">
      <c r="A327" s="109" t="s">
        <v>210</v>
      </c>
      <c r="B327" s="108"/>
      <c r="C327" s="111"/>
    </row>
    <row r="328" s="91" customFormat="1" ht="24" customHeight="1" spans="1:3">
      <c r="A328" s="110" t="s">
        <v>211</v>
      </c>
      <c r="B328" s="105">
        <f>SUM(B329:B335)</f>
        <v>495</v>
      </c>
      <c r="C328" s="105">
        <f>SUM(C329:C335)</f>
        <v>495</v>
      </c>
    </row>
    <row r="329" s="91" customFormat="1" ht="24" customHeight="1" spans="1:3">
      <c r="A329" s="109" t="s">
        <v>28</v>
      </c>
      <c r="B329" s="108">
        <v>495</v>
      </c>
      <c r="C329" s="108">
        <v>495</v>
      </c>
    </row>
    <row r="330" s="91" customFormat="1" ht="24" customHeight="1" spans="1:3">
      <c r="A330" s="109" t="s">
        <v>17</v>
      </c>
      <c r="B330" s="108"/>
      <c r="C330" s="111"/>
    </row>
    <row r="331" s="91" customFormat="1" ht="24" customHeight="1" spans="1:3">
      <c r="A331" s="109" t="s">
        <v>18</v>
      </c>
      <c r="B331" s="108"/>
      <c r="C331" s="111"/>
    </row>
    <row r="332" s="91" customFormat="1" ht="24" customHeight="1" spans="1:3">
      <c r="A332" s="109" t="s">
        <v>212</v>
      </c>
      <c r="B332" s="108"/>
      <c r="C332" s="111"/>
    </row>
    <row r="333" s="91" customFormat="1" ht="24" customHeight="1" spans="1:3">
      <c r="A333" s="109" t="s">
        <v>213</v>
      </c>
      <c r="B333" s="108"/>
      <c r="C333" s="111"/>
    </row>
    <row r="334" s="91" customFormat="1" ht="24" customHeight="1" spans="1:3">
      <c r="A334" s="109" t="s">
        <v>25</v>
      </c>
      <c r="B334" s="108"/>
      <c r="C334" s="111"/>
    </row>
    <row r="335" s="91" customFormat="1" ht="24" customHeight="1" spans="1:3">
      <c r="A335" s="109" t="s">
        <v>214</v>
      </c>
      <c r="B335" s="108"/>
      <c r="C335" s="111"/>
    </row>
    <row r="336" s="91" customFormat="1" ht="24" customHeight="1" spans="1:3">
      <c r="A336" s="110" t="s">
        <v>215</v>
      </c>
      <c r="B336" s="105">
        <f>SUM(B337:B344)</f>
        <v>426</v>
      </c>
      <c r="C336" s="105">
        <f>SUM(C337:C344)</f>
        <v>426</v>
      </c>
    </row>
    <row r="337" s="91" customFormat="1" ht="24" customHeight="1" spans="1:3">
      <c r="A337" s="109" t="s">
        <v>28</v>
      </c>
      <c r="B337" s="108">
        <v>426</v>
      </c>
      <c r="C337" s="108">
        <v>426</v>
      </c>
    </row>
    <row r="338" s="91" customFormat="1" ht="24" customHeight="1" spans="1:3">
      <c r="A338" s="109" t="s">
        <v>17</v>
      </c>
      <c r="B338" s="108"/>
      <c r="C338" s="111"/>
    </row>
    <row r="339" s="91" customFormat="1" ht="24" customHeight="1" spans="1:3">
      <c r="A339" s="109" t="s">
        <v>18</v>
      </c>
      <c r="B339" s="108"/>
      <c r="C339" s="111"/>
    </row>
    <row r="340" s="91" customFormat="1" ht="24" customHeight="1" spans="1:3">
      <c r="A340" s="109" t="s">
        <v>216</v>
      </c>
      <c r="B340" s="108"/>
      <c r="C340" s="111"/>
    </row>
    <row r="341" s="91" customFormat="1" ht="24" customHeight="1" spans="1:3">
      <c r="A341" s="109" t="s">
        <v>217</v>
      </c>
      <c r="B341" s="108"/>
      <c r="C341" s="111"/>
    </row>
    <row r="342" s="91" customFormat="1" ht="24" customHeight="1" spans="1:3">
      <c r="A342" s="109" t="s">
        <v>218</v>
      </c>
      <c r="B342" s="108"/>
      <c r="C342" s="111"/>
    </row>
    <row r="343" s="91" customFormat="1" ht="24" customHeight="1" spans="1:3">
      <c r="A343" s="109" t="s">
        <v>25</v>
      </c>
      <c r="B343" s="108"/>
      <c r="C343" s="111"/>
    </row>
    <row r="344" s="91" customFormat="1" ht="24" customHeight="1" spans="1:3">
      <c r="A344" s="109" t="s">
        <v>219</v>
      </c>
      <c r="B344" s="108"/>
      <c r="C344" s="111"/>
    </row>
    <row r="345" s="91" customFormat="1" ht="24" customHeight="1" spans="1:3">
      <c r="A345" s="110" t="s">
        <v>220</v>
      </c>
      <c r="B345" s="105">
        <f>SUM(B346:B358)</f>
        <v>1192.85</v>
      </c>
      <c r="C345" s="105">
        <f>SUM(C346:C358)</f>
        <v>1292.85</v>
      </c>
    </row>
    <row r="346" s="91" customFormat="1" ht="24" customHeight="1" spans="1:3">
      <c r="A346" s="109" t="s">
        <v>28</v>
      </c>
      <c r="B346" s="108">
        <v>1065.84</v>
      </c>
      <c r="C346" s="108">
        <v>1065.84</v>
      </c>
    </row>
    <row r="347" s="91" customFormat="1" ht="24" customHeight="1" spans="1:3">
      <c r="A347" s="109" t="s">
        <v>17</v>
      </c>
      <c r="B347" s="108">
        <v>24.57</v>
      </c>
      <c r="C347" s="108">
        <f>124.57</f>
        <v>124.57</v>
      </c>
    </row>
    <row r="348" s="91" customFormat="1" ht="24" customHeight="1" spans="1:3">
      <c r="A348" s="109" t="s">
        <v>18</v>
      </c>
      <c r="B348" s="108"/>
      <c r="C348" s="108"/>
    </row>
    <row r="349" s="91" customFormat="1" ht="24" customHeight="1" spans="1:3">
      <c r="A349" s="109" t="s">
        <v>221</v>
      </c>
      <c r="B349" s="108">
        <v>10</v>
      </c>
      <c r="C349" s="108">
        <v>10</v>
      </c>
    </row>
    <row r="350" s="91" customFormat="1" ht="24" customHeight="1" spans="1:3">
      <c r="A350" s="109" t="s">
        <v>222</v>
      </c>
      <c r="B350" s="108"/>
      <c r="C350" s="108"/>
    </row>
    <row r="351" s="91" customFormat="1" ht="24" customHeight="1" spans="1:3">
      <c r="A351" s="109" t="s">
        <v>223</v>
      </c>
      <c r="B351" s="108"/>
      <c r="C351" s="108"/>
    </row>
    <row r="352" s="91" customFormat="1" ht="24" customHeight="1" spans="1:3">
      <c r="A352" s="109" t="s">
        <v>224</v>
      </c>
      <c r="B352" s="108">
        <v>35.69</v>
      </c>
      <c r="C352" s="108">
        <f>35.69</f>
        <v>35.69</v>
      </c>
    </row>
    <row r="353" s="91" customFormat="1" ht="24" customHeight="1" spans="1:3">
      <c r="A353" s="109" t="s">
        <v>225</v>
      </c>
      <c r="B353" s="108"/>
      <c r="C353" s="108"/>
    </row>
    <row r="354" s="91" customFormat="1" ht="24" customHeight="1" spans="1:3">
      <c r="A354" s="109" t="s">
        <v>226</v>
      </c>
      <c r="B354" s="108">
        <v>5.2</v>
      </c>
      <c r="C354" s="108">
        <f>5.2</f>
        <v>5.2</v>
      </c>
    </row>
    <row r="355" s="91" customFormat="1" ht="24" customHeight="1" spans="1:3">
      <c r="A355" s="109" t="s">
        <v>227</v>
      </c>
      <c r="B355" s="108">
        <v>3</v>
      </c>
      <c r="C355" s="108">
        <v>3</v>
      </c>
    </row>
    <row r="356" s="91" customFormat="1" ht="24" customHeight="1" spans="1:3">
      <c r="A356" s="109" t="s">
        <v>57</v>
      </c>
      <c r="B356" s="108"/>
      <c r="C356" s="108"/>
    </row>
    <row r="357" s="91" customFormat="1" ht="24" customHeight="1" spans="1:3">
      <c r="A357" s="109" t="s">
        <v>25</v>
      </c>
      <c r="B357" s="108"/>
      <c r="C357" s="108"/>
    </row>
    <row r="358" s="91" customFormat="1" ht="24" customHeight="1" spans="1:3">
      <c r="A358" s="109" t="s">
        <v>228</v>
      </c>
      <c r="B358" s="108">
        <v>48.55</v>
      </c>
      <c r="C358" s="108">
        <v>48.55</v>
      </c>
    </row>
    <row r="359" s="91" customFormat="1" ht="24" customHeight="1" spans="1:3">
      <c r="A359" s="110" t="s">
        <v>229</v>
      </c>
      <c r="B359" s="108"/>
      <c r="C359" s="111"/>
    </row>
    <row r="360" s="91" customFormat="1" ht="24" customHeight="1" spans="1:3">
      <c r="A360" s="109" t="s">
        <v>28</v>
      </c>
      <c r="B360" s="108"/>
      <c r="C360" s="111"/>
    </row>
    <row r="361" s="91" customFormat="1" ht="24" customHeight="1" spans="1:3">
      <c r="A361" s="109" t="s">
        <v>17</v>
      </c>
      <c r="B361" s="108"/>
      <c r="C361" s="111"/>
    </row>
    <row r="362" s="91" customFormat="1" ht="24" customHeight="1" spans="1:3">
      <c r="A362" s="109" t="s">
        <v>18</v>
      </c>
      <c r="B362" s="108"/>
      <c r="C362" s="111"/>
    </row>
    <row r="363" s="91" customFormat="1" ht="24" customHeight="1" spans="1:3">
      <c r="A363" s="109" t="s">
        <v>230</v>
      </c>
      <c r="B363" s="108"/>
      <c r="C363" s="111"/>
    </row>
    <row r="364" s="91" customFormat="1" ht="24" customHeight="1" spans="1:3">
      <c r="A364" s="109" t="s">
        <v>231</v>
      </c>
      <c r="B364" s="108"/>
      <c r="C364" s="111"/>
    </row>
    <row r="365" s="91" customFormat="1" ht="24" customHeight="1" spans="1:3">
      <c r="A365" s="109" t="s">
        <v>232</v>
      </c>
      <c r="B365" s="108"/>
      <c r="C365" s="111"/>
    </row>
    <row r="366" s="91" customFormat="1" ht="24" customHeight="1" spans="1:3">
      <c r="A366" s="109" t="s">
        <v>57</v>
      </c>
      <c r="B366" s="108"/>
      <c r="C366" s="111"/>
    </row>
    <row r="367" s="91" customFormat="1" ht="24" customHeight="1" spans="1:3">
      <c r="A367" s="109" t="s">
        <v>25</v>
      </c>
      <c r="B367" s="108"/>
      <c r="C367" s="111"/>
    </row>
    <row r="368" s="91" customFormat="1" ht="24" customHeight="1" spans="1:3">
      <c r="A368" s="109" t="s">
        <v>233</v>
      </c>
      <c r="B368" s="108"/>
      <c r="C368" s="111"/>
    </row>
    <row r="369" s="91" customFormat="1" ht="24" customHeight="1" spans="1:3">
      <c r="A369" s="110" t="s">
        <v>234</v>
      </c>
      <c r="B369" s="108"/>
      <c r="C369" s="111"/>
    </row>
    <row r="370" s="91" customFormat="1" ht="24" customHeight="1" spans="1:3">
      <c r="A370" s="109" t="s">
        <v>28</v>
      </c>
      <c r="B370" s="108"/>
      <c r="C370" s="111"/>
    </row>
    <row r="371" s="91" customFormat="1" ht="24" customHeight="1" spans="1:3">
      <c r="A371" s="109" t="s">
        <v>17</v>
      </c>
      <c r="B371" s="108"/>
      <c r="C371" s="111"/>
    </row>
    <row r="372" s="91" customFormat="1" ht="24" customHeight="1" spans="1:3">
      <c r="A372" s="109" t="s">
        <v>18</v>
      </c>
      <c r="B372" s="108"/>
      <c r="C372" s="111"/>
    </row>
    <row r="373" s="91" customFormat="1" ht="24" customHeight="1" spans="1:3">
      <c r="A373" s="109" t="s">
        <v>235</v>
      </c>
      <c r="B373" s="108"/>
      <c r="C373" s="111"/>
    </row>
    <row r="374" s="91" customFormat="1" ht="24" customHeight="1" spans="1:3">
      <c r="A374" s="109" t="s">
        <v>236</v>
      </c>
      <c r="B374" s="108"/>
      <c r="C374" s="111"/>
    </row>
    <row r="375" s="91" customFormat="1" ht="24" customHeight="1" spans="1:3">
      <c r="A375" s="109" t="s">
        <v>237</v>
      </c>
      <c r="B375" s="108"/>
      <c r="C375" s="111"/>
    </row>
    <row r="376" s="91" customFormat="1" ht="24" customHeight="1" spans="1:3">
      <c r="A376" s="109" t="s">
        <v>57</v>
      </c>
      <c r="B376" s="108"/>
      <c r="C376" s="111"/>
    </row>
    <row r="377" s="91" customFormat="1" ht="24" customHeight="1" spans="1:3">
      <c r="A377" s="109" t="s">
        <v>25</v>
      </c>
      <c r="B377" s="108"/>
      <c r="C377" s="111"/>
    </row>
    <row r="378" s="91" customFormat="1" ht="24" customHeight="1" spans="1:3">
      <c r="A378" s="109" t="s">
        <v>238</v>
      </c>
      <c r="B378" s="108"/>
      <c r="C378" s="111"/>
    </row>
    <row r="379" s="91" customFormat="1" ht="24" customHeight="1" spans="1:3">
      <c r="A379" s="110" t="s">
        <v>239</v>
      </c>
      <c r="B379" s="108"/>
      <c r="C379" s="111"/>
    </row>
    <row r="380" s="91" customFormat="1" ht="24" customHeight="1" spans="1:3">
      <c r="A380" s="109" t="s">
        <v>28</v>
      </c>
      <c r="B380" s="108"/>
      <c r="C380" s="111"/>
    </row>
    <row r="381" s="91" customFormat="1" ht="24" customHeight="1" spans="1:3">
      <c r="A381" s="109" t="s">
        <v>17</v>
      </c>
      <c r="B381" s="108"/>
      <c r="C381" s="111"/>
    </row>
    <row r="382" s="91" customFormat="1" ht="24" customHeight="1" spans="1:3">
      <c r="A382" s="109" t="s">
        <v>18</v>
      </c>
      <c r="B382" s="108"/>
      <c r="C382" s="111"/>
    </row>
    <row r="383" s="91" customFormat="1" ht="24" customHeight="1" spans="1:3">
      <c r="A383" s="109" t="s">
        <v>240</v>
      </c>
      <c r="B383" s="108"/>
      <c r="C383" s="111"/>
    </row>
    <row r="384" s="91" customFormat="1" ht="24" customHeight="1" spans="1:3">
      <c r="A384" s="109" t="s">
        <v>241</v>
      </c>
      <c r="B384" s="108"/>
      <c r="C384" s="111"/>
    </row>
    <row r="385" s="91" customFormat="1" ht="24" customHeight="1" spans="1:3">
      <c r="A385" s="109" t="s">
        <v>25</v>
      </c>
      <c r="B385" s="108"/>
      <c r="C385" s="111"/>
    </row>
    <row r="386" s="91" customFormat="1" ht="24" customHeight="1" spans="1:3">
      <c r="A386" s="109" t="s">
        <v>242</v>
      </c>
      <c r="B386" s="108"/>
      <c r="C386" s="111"/>
    </row>
    <row r="387" s="91" customFormat="1" ht="24" customHeight="1" spans="1:3">
      <c r="A387" s="110" t="s">
        <v>243</v>
      </c>
      <c r="B387" s="108"/>
      <c r="C387" s="111"/>
    </row>
    <row r="388" s="91" customFormat="1" ht="24" customHeight="1" spans="1:3">
      <c r="A388" s="109" t="s">
        <v>28</v>
      </c>
      <c r="B388" s="108"/>
      <c r="C388" s="111"/>
    </row>
    <row r="389" s="91" customFormat="1" ht="24" customHeight="1" spans="1:3">
      <c r="A389" s="109" t="s">
        <v>17</v>
      </c>
      <c r="B389" s="108"/>
      <c r="C389" s="111"/>
    </row>
    <row r="390" s="91" customFormat="1" ht="24" customHeight="1" spans="1:3">
      <c r="A390" s="109" t="s">
        <v>57</v>
      </c>
      <c r="B390" s="108"/>
      <c r="C390" s="111"/>
    </row>
    <row r="391" s="91" customFormat="1" ht="24" customHeight="1" spans="1:3">
      <c r="A391" s="109" t="s">
        <v>244</v>
      </c>
      <c r="B391" s="108"/>
      <c r="C391" s="111"/>
    </row>
    <row r="392" s="91" customFormat="1" ht="24" customHeight="1" spans="1:3">
      <c r="A392" s="109" t="s">
        <v>245</v>
      </c>
      <c r="B392" s="108"/>
      <c r="C392" s="111"/>
    </row>
    <row r="393" s="91" customFormat="1" ht="24" customHeight="1" spans="1:3">
      <c r="A393" s="110" t="s">
        <v>246</v>
      </c>
      <c r="B393" s="105">
        <f>SUM(B394:B395)</f>
        <v>15.46</v>
      </c>
      <c r="C393" s="105">
        <f>SUM(C394:C395)</f>
        <v>15.46</v>
      </c>
    </row>
    <row r="394" s="91" customFormat="1" ht="24" customHeight="1" spans="1:3">
      <c r="A394" s="109" t="s">
        <v>247</v>
      </c>
      <c r="B394" s="108"/>
      <c r="C394" s="111"/>
    </row>
    <row r="395" s="91" customFormat="1" ht="24" customHeight="1" spans="1:3">
      <c r="A395" s="109" t="s">
        <v>248</v>
      </c>
      <c r="B395" s="108">
        <v>15.46</v>
      </c>
      <c r="C395" s="108">
        <v>15.46</v>
      </c>
    </row>
    <row r="396" s="91" customFormat="1" ht="24" customHeight="1" spans="1:3">
      <c r="A396" s="106" t="s">
        <v>249</v>
      </c>
      <c r="B396" s="105">
        <f>B397+B402+B409+B415+B421+B425+B429+B433+B439+B446</f>
        <v>74675.28</v>
      </c>
      <c r="C396" s="105">
        <f>C397+C402+C409+C415+C421+C425+C429+C433+C439+C446</f>
        <v>79143.21</v>
      </c>
    </row>
    <row r="397" s="91" customFormat="1" ht="24" customHeight="1" spans="1:3">
      <c r="A397" s="106" t="s">
        <v>250</v>
      </c>
      <c r="B397" s="105">
        <f>SUM(B398:B401)</f>
        <v>1104</v>
      </c>
      <c r="C397" s="105">
        <f>SUM(C398:C401)</f>
        <v>1104</v>
      </c>
    </row>
    <row r="398" s="91" customFormat="1" ht="24" customHeight="1" spans="1:3">
      <c r="A398" s="109" t="s">
        <v>28</v>
      </c>
      <c r="B398" s="108">
        <v>373.9</v>
      </c>
      <c r="C398" s="108">
        <v>373.9</v>
      </c>
    </row>
    <row r="399" s="91" customFormat="1" ht="24" customHeight="1" spans="1:3">
      <c r="A399" s="109" t="s">
        <v>17</v>
      </c>
      <c r="B399" s="108">
        <v>15</v>
      </c>
      <c r="C399" s="108">
        <v>15</v>
      </c>
    </row>
    <row r="400" s="91" customFormat="1" ht="24" customHeight="1" spans="1:3">
      <c r="A400" s="109" t="s">
        <v>18</v>
      </c>
      <c r="B400" s="108"/>
      <c r="C400" s="108"/>
    </row>
    <row r="401" s="91" customFormat="1" ht="24" customHeight="1" spans="1:3">
      <c r="A401" s="109" t="s">
        <v>251</v>
      </c>
      <c r="B401" s="108">
        <v>715.1</v>
      </c>
      <c r="C401" s="108">
        <v>715.1</v>
      </c>
    </row>
    <row r="402" s="91" customFormat="1" ht="24" customHeight="1" spans="1:3">
      <c r="A402" s="110" t="s">
        <v>252</v>
      </c>
      <c r="B402" s="105">
        <f>SUM(B403:B408)</f>
        <v>69351.34</v>
      </c>
      <c r="C402" s="105">
        <f>SUM(C403:C408)</f>
        <v>73523.75</v>
      </c>
    </row>
    <row r="403" s="91" customFormat="1" ht="24" customHeight="1" spans="1:3">
      <c r="A403" s="109" t="s">
        <v>253</v>
      </c>
      <c r="B403" s="108">
        <v>3117.4</v>
      </c>
      <c r="C403" s="108">
        <v>4139.32</v>
      </c>
    </row>
    <row r="404" s="91" customFormat="1" ht="24" customHeight="1" spans="1:3">
      <c r="A404" s="109" t="s">
        <v>254</v>
      </c>
      <c r="B404" s="108">
        <v>39109.17</v>
      </c>
      <c r="C404" s="108">
        <v>40889.84</v>
      </c>
    </row>
    <row r="405" s="91" customFormat="1" ht="24" customHeight="1" spans="1:3">
      <c r="A405" s="109" t="s">
        <v>255</v>
      </c>
      <c r="B405" s="108">
        <v>18428.85</v>
      </c>
      <c r="C405" s="108">
        <v>19317.67</v>
      </c>
    </row>
    <row r="406" s="91" customFormat="1" ht="24" customHeight="1" spans="1:3">
      <c r="A406" s="109" t="s">
        <v>256</v>
      </c>
      <c r="B406" s="108">
        <v>8211.48</v>
      </c>
      <c r="C406" s="108">
        <v>9004.48</v>
      </c>
    </row>
    <row r="407" s="91" customFormat="1" ht="24" customHeight="1" spans="1:3">
      <c r="A407" s="109" t="s">
        <v>257</v>
      </c>
      <c r="B407" s="108">
        <v>330.84</v>
      </c>
      <c r="C407" s="108">
        <v>18.84</v>
      </c>
    </row>
    <row r="408" s="91" customFormat="1" ht="24" customHeight="1" spans="1:3">
      <c r="A408" s="109" t="s">
        <v>258</v>
      </c>
      <c r="B408" s="108">
        <v>153.6</v>
      </c>
      <c r="C408" s="108">
        <v>153.6</v>
      </c>
    </row>
    <row r="409" s="91" customFormat="1" ht="24" customHeight="1" spans="1:3">
      <c r="A409" s="110" t="s">
        <v>259</v>
      </c>
      <c r="B409" s="105">
        <f>SUM(B410:B414)</f>
        <v>0</v>
      </c>
      <c r="C409" s="105">
        <f>SUM(C410:C414)</f>
        <v>295</v>
      </c>
    </row>
    <row r="410" s="91" customFormat="1" ht="24" customHeight="1" spans="1:3">
      <c r="A410" s="109" t="s">
        <v>260</v>
      </c>
      <c r="B410" s="108"/>
      <c r="C410" s="111"/>
    </row>
    <row r="411" s="91" customFormat="1" ht="24" customHeight="1" spans="1:3">
      <c r="A411" s="109" t="s">
        <v>261</v>
      </c>
      <c r="B411" s="108"/>
      <c r="C411" s="111">
        <v>295</v>
      </c>
    </row>
    <row r="412" s="91" customFormat="1" ht="24" customHeight="1" spans="1:3">
      <c r="A412" s="109" t="s">
        <v>262</v>
      </c>
      <c r="B412" s="108"/>
      <c r="C412" s="111"/>
    </row>
    <row r="413" s="91" customFormat="1" ht="24" customHeight="1" spans="1:3">
      <c r="A413" s="109" t="s">
        <v>263</v>
      </c>
      <c r="B413" s="108"/>
      <c r="C413" s="111"/>
    </row>
    <row r="414" s="91" customFormat="1" ht="24" customHeight="1" spans="1:3">
      <c r="A414" s="109" t="s">
        <v>264</v>
      </c>
      <c r="B414" s="108"/>
      <c r="C414" s="111"/>
    </row>
    <row r="415" s="91" customFormat="1" ht="24" customHeight="1" spans="1:3">
      <c r="A415" s="110" t="s">
        <v>265</v>
      </c>
      <c r="B415" s="105"/>
      <c r="C415" s="111"/>
    </row>
    <row r="416" s="91" customFormat="1" ht="24" customHeight="1" spans="1:3">
      <c r="A416" s="109" t="s">
        <v>266</v>
      </c>
      <c r="B416" s="108"/>
      <c r="C416" s="111"/>
    </row>
    <row r="417" s="91" customFormat="1" ht="24" customHeight="1" spans="1:3">
      <c r="A417" s="109" t="s">
        <v>267</v>
      </c>
      <c r="B417" s="108"/>
      <c r="C417" s="111"/>
    </row>
    <row r="418" s="91" customFormat="1" ht="24" customHeight="1" spans="1:3">
      <c r="A418" s="109" t="s">
        <v>268</v>
      </c>
      <c r="B418" s="108"/>
      <c r="C418" s="111"/>
    </row>
    <row r="419" s="91" customFormat="1" ht="24" customHeight="1" spans="1:3">
      <c r="A419" s="109" t="s">
        <v>269</v>
      </c>
      <c r="B419" s="108"/>
      <c r="C419" s="111"/>
    </row>
    <row r="420" s="91" customFormat="1" ht="24" customHeight="1" spans="1:3">
      <c r="A420" s="109" t="s">
        <v>270</v>
      </c>
      <c r="B420" s="108"/>
      <c r="C420" s="111"/>
    </row>
    <row r="421" s="91" customFormat="1" ht="24" customHeight="1" spans="1:3">
      <c r="A421" s="110" t="s">
        <v>271</v>
      </c>
      <c r="B421" s="105"/>
      <c r="C421" s="111"/>
    </row>
    <row r="422" s="91" customFormat="1" ht="24" customHeight="1" spans="1:3">
      <c r="A422" s="109" t="s">
        <v>272</v>
      </c>
      <c r="B422" s="108"/>
      <c r="C422" s="111"/>
    </row>
    <row r="423" s="91" customFormat="1" ht="24" customHeight="1" spans="1:3">
      <c r="A423" s="109" t="s">
        <v>273</v>
      </c>
      <c r="B423" s="108"/>
      <c r="C423" s="111"/>
    </row>
    <row r="424" s="91" customFormat="1" ht="24" customHeight="1" spans="1:3">
      <c r="A424" s="109" t="s">
        <v>274</v>
      </c>
      <c r="B424" s="108"/>
      <c r="C424" s="111"/>
    </row>
    <row r="425" s="91" customFormat="1" ht="24" customHeight="1" spans="1:3">
      <c r="A425" s="110" t="s">
        <v>275</v>
      </c>
      <c r="B425" s="105"/>
      <c r="C425" s="111"/>
    </row>
    <row r="426" s="91" customFormat="1" ht="24" customHeight="1" spans="1:3">
      <c r="A426" s="109" t="s">
        <v>276</v>
      </c>
      <c r="B426" s="108"/>
      <c r="C426" s="111"/>
    </row>
    <row r="427" s="91" customFormat="1" ht="24" customHeight="1" spans="1:3">
      <c r="A427" s="109" t="s">
        <v>277</v>
      </c>
      <c r="B427" s="108"/>
      <c r="C427" s="111"/>
    </row>
    <row r="428" s="91" customFormat="1" ht="24" customHeight="1" spans="1:3">
      <c r="A428" s="109" t="s">
        <v>278</v>
      </c>
      <c r="B428" s="108"/>
      <c r="C428" s="111"/>
    </row>
    <row r="429" s="91" customFormat="1" ht="24" customHeight="1" spans="1:3">
      <c r="A429" s="110" t="s">
        <v>279</v>
      </c>
      <c r="B429" s="105">
        <f>SUM(B430:B432)</f>
        <v>1.71</v>
      </c>
      <c r="C429" s="105">
        <f>SUM(C430:C432)</f>
        <v>2.23</v>
      </c>
    </row>
    <row r="430" s="91" customFormat="1" ht="24" customHeight="1" spans="1:3">
      <c r="A430" s="109" t="s">
        <v>280</v>
      </c>
      <c r="B430" s="108"/>
      <c r="C430" s="111"/>
    </row>
    <row r="431" s="91" customFormat="1" ht="24" customHeight="1" spans="1:3">
      <c r="A431" s="109" t="s">
        <v>281</v>
      </c>
      <c r="B431" s="108"/>
      <c r="C431" s="111"/>
    </row>
    <row r="432" s="91" customFormat="1" ht="24" customHeight="1" spans="1:3">
      <c r="A432" s="109" t="s">
        <v>282</v>
      </c>
      <c r="B432" s="108">
        <v>1.71</v>
      </c>
      <c r="C432" s="108">
        <v>2.23</v>
      </c>
    </row>
    <row r="433" s="91" customFormat="1" ht="24" customHeight="1" spans="1:3">
      <c r="A433" s="110" t="s">
        <v>283</v>
      </c>
      <c r="B433" s="105">
        <f>SUM(B434:B438)</f>
        <v>1300.61</v>
      </c>
      <c r="C433" s="105">
        <f>SUM(C434:C438)</f>
        <v>1300.61</v>
      </c>
    </row>
    <row r="434" s="91" customFormat="1" ht="24" customHeight="1" spans="1:3">
      <c r="A434" s="109" t="s">
        <v>284</v>
      </c>
      <c r="B434" s="108">
        <v>739.84</v>
      </c>
      <c r="C434" s="108">
        <v>739.84</v>
      </c>
    </row>
    <row r="435" s="91" customFormat="1" ht="24" customHeight="1" spans="1:3">
      <c r="A435" s="109" t="s">
        <v>285</v>
      </c>
      <c r="B435" s="108">
        <v>560.77</v>
      </c>
      <c r="C435" s="108">
        <v>560.77</v>
      </c>
    </row>
    <row r="436" s="91" customFormat="1" ht="24" customHeight="1" spans="1:3">
      <c r="A436" s="109" t="s">
        <v>286</v>
      </c>
      <c r="B436" s="108"/>
      <c r="C436" s="111"/>
    </row>
    <row r="437" s="91" customFormat="1" ht="24" customHeight="1" spans="1:3">
      <c r="A437" s="109" t="s">
        <v>287</v>
      </c>
      <c r="B437" s="108"/>
      <c r="C437" s="111"/>
    </row>
    <row r="438" s="91" customFormat="1" ht="24" customHeight="1" spans="1:3">
      <c r="A438" s="109" t="s">
        <v>288</v>
      </c>
      <c r="B438" s="108"/>
      <c r="C438" s="111"/>
    </row>
    <row r="439" s="91" customFormat="1" ht="24" customHeight="1" spans="1:3">
      <c r="A439" s="110" t="s">
        <v>289</v>
      </c>
      <c r="B439" s="105">
        <f>SUM(B440:B445)</f>
        <v>2500</v>
      </c>
      <c r="C439" s="105">
        <f>SUM(C440:C445)</f>
        <v>2500</v>
      </c>
    </row>
    <row r="440" s="91" customFormat="1" ht="24" customHeight="1" spans="1:3">
      <c r="A440" s="109" t="s">
        <v>290</v>
      </c>
      <c r="B440" s="108">
        <v>1200</v>
      </c>
      <c r="C440" s="108">
        <v>1200</v>
      </c>
    </row>
    <row r="441" s="91" customFormat="1" ht="24" customHeight="1" spans="1:3">
      <c r="A441" s="109" t="s">
        <v>291</v>
      </c>
      <c r="B441" s="108">
        <v>1300</v>
      </c>
      <c r="C441" s="108">
        <v>1300</v>
      </c>
    </row>
    <row r="442" s="91" customFormat="1" ht="24" customHeight="1" spans="1:3">
      <c r="A442" s="109" t="s">
        <v>292</v>
      </c>
      <c r="B442" s="108"/>
      <c r="C442" s="108"/>
    </row>
    <row r="443" s="91" customFormat="1" ht="24" customHeight="1" spans="1:3">
      <c r="A443" s="109" t="s">
        <v>293</v>
      </c>
      <c r="B443" s="108"/>
      <c r="C443" s="108"/>
    </row>
    <row r="444" s="91" customFormat="1" ht="24" customHeight="1" spans="1:3">
      <c r="A444" s="109" t="s">
        <v>294</v>
      </c>
      <c r="B444" s="108"/>
      <c r="C444" s="108"/>
    </row>
    <row r="445" s="91" customFormat="1" ht="24" customHeight="1" spans="1:3">
      <c r="A445" s="109" t="s">
        <v>295</v>
      </c>
      <c r="B445" s="108"/>
      <c r="C445" s="108"/>
    </row>
    <row r="446" s="91" customFormat="1" ht="24" customHeight="1" spans="1:3">
      <c r="A446" s="110" t="s">
        <v>296</v>
      </c>
      <c r="B446" s="105">
        <f>B447</f>
        <v>417.62</v>
      </c>
      <c r="C446" s="105">
        <f>C447</f>
        <v>417.62</v>
      </c>
    </row>
    <row r="447" s="91" customFormat="1" ht="24" customHeight="1" spans="1:3">
      <c r="A447" s="109" t="s">
        <v>297</v>
      </c>
      <c r="B447" s="108">
        <v>417.62</v>
      </c>
      <c r="C447" s="108">
        <v>417.62</v>
      </c>
    </row>
    <row r="448" s="91" customFormat="1" ht="24" customHeight="1" spans="1:3">
      <c r="A448" s="106" t="s">
        <v>298</v>
      </c>
      <c r="B448" s="105">
        <f>B449+B454+B463+B469+B474+B479+B484+B491+B495+B499</f>
        <v>1621.09</v>
      </c>
      <c r="C448" s="105">
        <f>C449+C454+C463+C469+C474+C479+C484+C491+C495+C499</f>
        <v>1676.09</v>
      </c>
    </row>
    <row r="449" s="91" customFormat="1" ht="24" customHeight="1" spans="1:3">
      <c r="A449" s="106" t="s">
        <v>299</v>
      </c>
      <c r="B449" s="105">
        <f>SUM(B450:B453)</f>
        <v>441.56</v>
      </c>
      <c r="C449" s="105">
        <f>SUM(C450:C453)</f>
        <v>441.56</v>
      </c>
    </row>
    <row r="450" s="91" customFormat="1" ht="24" customHeight="1" spans="1:3">
      <c r="A450" s="109" t="s">
        <v>28</v>
      </c>
      <c r="B450" s="108">
        <v>103.9</v>
      </c>
      <c r="C450" s="108">
        <v>103.9</v>
      </c>
    </row>
    <row r="451" s="91" customFormat="1" ht="24" customHeight="1" spans="1:3">
      <c r="A451" s="109" t="s">
        <v>17</v>
      </c>
      <c r="B451" s="108"/>
      <c r="C451" s="108"/>
    </row>
    <row r="452" s="91" customFormat="1" ht="24" customHeight="1" spans="1:3">
      <c r="A452" s="109" t="s">
        <v>18</v>
      </c>
      <c r="B452" s="108"/>
      <c r="C452" s="108"/>
    </row>
    <row r="453" s="91" customFormat="1" ht="24" customHeight="1" spans="1:3">
      <c r="A453" s="109" t="s">
        <v>300</v>
      </c>
      <c r="B453" s="108">
        <v>337.66</v>
      </c>
      <c r="C453" s="108">
        <v>337.66</v>
      </c>
    </row>
    <row r="454" s="91" customFormat="1" ht="24" customHeight="1" spans="1:3">
      <c r="A454" s="110" t="s">
        <v>301</v>
      </c>
      <c r="B454" s="105"/>
      <c r="C454" s="111"/>
    </row>
    <row r="455" s="91" customFormat="1" ht="24" customHeight="1" spans="1:3">
      <c r="A455" s="109" t="s">
        <v>302</v>
      </c>
      <c r="B455" s="108"/>
      <c r="C455" s="111"/>
    </row>
    <row r="456" s="91" customFormat="1" ht="24" customHeight="1" spans="1:3">
      <c r="A456" s="109" t="s">
        <v>303</v>
      </c>
      <c r="B456" s="108"/>
      <c r="C456" s="111"/>
    </row>
    <row r="457" s="91" customFormat="1" ht="24" customHeight="1" spans="1:3">
      <c r="A457" s="109" t="s">
        <v>304</v>
      </c>
      <c r="B457" s="108"/>
      <c r="C457" s="111"/>
    </row>
    <row r="458" s="91" customFormat="1" ht="24" customHeight="1" spans="1:3">
      <c r="A458" s="109" t="s">
        <v>305</v>
      </c>
      <c r="B458" s="108"/>
      <c r="C458" s="111"/>
    </row>
    <row r="459" s="91" customFormat="1" ht="24" customHeight="1" spans="1:3">
      <c r="A459" s="109" t="s">
        <v>306</v>
      </c>
      <c r="B459" s="108"/>
      <c r="C459" s="111"/>
    </row>
    <row r="460" s="91" customFormat="1" ht="24" customHeight="1" spans="1:3">
      <c r="A460" s="109" t="s">
        <v>307</v>
      </c>
      <c r="B460" s="108"/>
      <c r="C460" s="111"/>
    </row>
    <row r="461" s="91" customFormat="1" ht="24" customHeight="1" spans="1:3">
      <c r="A461" s="109" t="s">
        <v>308</v>
      </c>
      <c r="B461" s="108"/>
      <c r="C461" s="111"/>
    </row>
    <row r="462" s="91" customFormat="1" ht="24" customHeight="1" spans="1:3">
      <c r="A462" s="109" t="s">
        <v>309</v>
      </c>
      <c r="B462" s="108"/>
      <c r="C462" s="111"/>
    </row>
    <row r="463" s="91" customFormat="1" ht="24" customHeight="1" spans="1:3">
      <c r="A463" s="110" t="s">
        <v>310</v>
      </c>
      <c r="B463" s="105">
        <f>SUM(B464:B468)</f>
        <v>30</v>
      </c>
      <c r="C463" s="105">
        <f>SUM(C464:C468)</f>
        <v>30</v>
      </c>
    </row>
    <row r="464" s="91" customFormat="1" ht="24" customHeight="1" spans="1:3">
      <c r="A464" s="109" t="s">
        <v>302</v>
      </c>
      <c r="B464" s="108"/>
      <c r="C464" s="111"/>
    </row>
    <row r="465" s="91" customFormat="1" ht="24" customHeight="1" spans="1:3">
      <c r="A465" s="109" t="s">
        <v>311</v>
      </c>
      <c r="B465" s="108"/>
      <c r="C465" s="111"/>
    </row>
    <row r="466" s="91" customFormat="1" ht="24" customHeight="1" spans="1:3">
      <c r="A466" s="109" t="s">
        <v>312</v>
      </c>
      <c r="B466" s="108"/>
      <c r="C466" s="111"/>
    </row>
    <row r="467" s="91" customFormat="1" ht="24" customHeight="1" spans="1:3">
      <c r="A467" s="109" t="s">
        <v>313</v>
      </c>
      <c r="B467" s="108"/>
      <c r="C467" s="111"/>
    </row>
    <row r="468" s="91" customFormat="1" ht="24" customHeight="1" spans="1:3">
      <c r="A468" s="109" t="s">
        <v>314</v>
      </c>
      <c r="B468" s="108">
        <v>30</v>
      </c>
      <c r="C468" s="108">
        <v>30</v>
      </c>
    </row>
    <row r="469" s="91" customFormat="1" ht="24" customHeight="1" spans="1:3">
      <c r="A469" s="110" t="s">
        <v>315</v>
      </c>
      <c r="B469" s="105">
        <f>SUM(B470:B473)</f>
        <v>100</v>
      </c>
      <c r="C469" s="105">
        <f>SUM(C470:C473)</f>
        <v>100</v>
      </c>
    </row>
    <row r="470" s="91" customFormat="1" ht="24" customHeight="1" spans="1:3">
      <c r="A470" s="109" t="s">
        <v>302</v>
      </c>
      <c r="B470" s="108"/>
      <c r="C470" s="111"/>
    </row>
    <row r="471" s="91" customFormat="1" ht="24" customHeight="1" spans="1:3">
      <c r="A471" s="109" t="s">
        <v>316</v>
      </c>
      <c r="B471" s="108">
        <v>100</v>
      </c>
      <c r="C471" s="108">
        <v>100</v>
      </c>
    </row>
    <row r="472" s="91" customFormat="1" ht="24" customHeight="1" spans="1:3">
      <c r="A472" s="109" t="s">
        <v>317</v>
      </c>
      <c r="B472" s="108"/>
      <c r="C472" s="111"/>
    </row>
    <row r="473" s="91" customFormat="1" ht="24" customHeight="1" spans="1:3">
      <c r="A473" s="109" t="s">
        <v>318</v>
      </c>
      <c r="B473" s="108"/>
      <c r="C473" s="111"/>
    </row>
    <row r="474" s="91" customFormat="1" ht="24" customHeight="1" spans="1:3">
      <c r="A474" s="110" t="s">
        <v>319</v>
      </c>
      <c r="B474" s="105">
        <f>SUM(B475:B478)</f>
        <v>161.46</v>
      </c>
      <c r="C474" s="105">
        <f>SUM(C475:C478)</f>
        <v>161.46</v>
      </c>
    </row>
    <row r="475" s="91" customFormat="1" ht="24" customHeight="1" spans="1:3">
      <c r="A475" s="109" t="s">
        <v>302</v>
      </c>
      <c r="B475" s="108"/>
      <c r="C475" s="111"/>
    </row>
    <row r="476" s="91" customFormat="1" ht="24" customHeight="1" spans="1:3">
      <c r="A476" s="109" t="s">
        <v>320</v>
      </c>
      <c r="B476" s="108"/>
      <c r="C476" s="111"/>
    </row>
    <row r="477" s="91" customFormat="1" ht="24" customHeight="1" spans="1:3">
      <c r="A477" s="109" t="s">
        <v>321</v>
      </c>
      <c r="B477" s="108"/>
      <c r="C477" s="111"/>
    </row>
    <row r="478" s="91" customFormat="1" ht="24" customHeight="1" spans="1:3">
      <c r="A478" s="109" t="s">
        <v>322</v>
      </c>
      <c r="B478" s="108">
        <v>161.46</v>
      </c>
      <c r="C478" s="108">
        <v>161.46</v>
      </c>
    </row>
    <row r="479" s="91" customFormat="1" ht="24" customHeight="1" spans="1:3">
      <c r="A479" s="110" t="s">
        <v>323</v>
      </c>
      <c r="B479" s="105"/>
      <c r="C479" s="111"/>
    </row>
    <row r="480" s="91" customFormat="1" ht="24" customHeight="1" spans="1:3">
      <c r="A480" s="109" t="s">
        <v>324</v>
      </c>
      <c r="B480" s="108"/>
      <c r="C480" s="111"/>
    </row>
    <row r="481" s="91" customFormat="1" ht="24" customHeight="1" spans="1:3">
      <c r="A481" s="109" t="s">
        <v>325</v>
      </c>
      <c r="B481" s="108"/>
      <c r="C481" s="111"/>
    </row>
    <row r="482" s="91" customFormat="1" ht="24" customHeight="1" spans="1:3">
      <c r="A482" s="109" t="s">
        <v>326</v>
      </c>
      <c r="B482" s="108"/>
      <c r="C482" s="111"/>
    </row>
    <row r="483" s="91" customFormat="1" ht="24" customHeight="1" spans="1:3">
      <c r="A483" s="109" t="s">
        <v>327</v>
      </c>
      <c r="B483" s="108"/>
      <c r="C483" s="111"/>
    </row>
    <row r="484" s="91" customFormat="1" ht="24" customHeight="1" spans="1:3">
      <c r="A484" s="110" t="s">
        <v>328</v>
      </c>
      <c r="B484" s="105">
        <f>SUM(B485:B490)</f>
        <v>230.58</v>
      </c>
      <c r="C484" s="105">
        <f>SUM(C485:C490)</f>
        <v>285.58</v>
      </c>
    </row>
    <row r="485" s="91" customFormat="1" ht="24" customHeight="1" spans="1:3">
      <c r="A485" s="109" t="s">
        <v>302</v>
      </c>
      <c r="B485" s="108">
        <v>164.32</v>
      </c>
      <c r="C485" s="108">
        <v>164.32</v>
      </c>
    </row>
    <row r="486" s="91" customFormat="1" ht="24" customHeight="1" spans="1:3">
      <c r="A486" s="109" t="s">
        <v>329</v>
      </c>
      <c r="B486" s="108">
        <v>60.5</v>
      </c>
      <c r="C486" s="108">
        <f>60.5</f>
        <v>60.5</v>
      </c>
    </row>
    <row r="487" s="91" customFormat="1" ht="24" customHeight="1" spans="1:3">
      <c r="A487" s="109" t="s">
        <v>330</v>
      </c>
      <c r="B487" s="108">
        <v>3.7</v>
      </c>
      <c r="C487" s="108">
        <v>3.7</v>
      </c>
    </row>
    <row r="488" s="91" customFormat="1" ht="24" customHeight="1" spans="1:3">
      <c r="A488" s="109" t="s">
        <v>331</v>
      </c>
      <c r="B488" s="108"/>
      <c r="C488" s="108"/>
    </row>
    <row r="489" s="91" customFormat="1" ht="24" customHeight="1" spans="1:3">
      <c r="A489" s="109" t="s">
        <v>332</v>
      </c>
      <c r="B489" s="108"/>
      <c r="C489" s="108"/>
    </row>
    <row r="490" s="91" customFormat="1" ht="24" customHeight="1" spans="1:3">
      <c r="A490" s="109" t="s">
        <v>333</v>
      </c>
      <c r="B490" s="108">
        <v>2.06</v>
      </c>
      <c r="C490" s="108">
        <f>2.06+55</f>
        <v>57.06</v>
      </c>
    </row>
    <row r="491" s="91" customFormat="1" ht="24" customHeight="1" spans="1:3">
      <c r="A491" s="110" t="s">
        <v>334</v>
      </c>
      <c r="B491" s="105"/>
      <c r="C491" s="111"/>
    </row>
    <row r="492" s="91" customFormat="1" ht="24" customHeight="1" spans="1:3">
      <c r="A492" s="109" t="s">
        <v>335</v>
      </c>
      <c r="B492" s="108"/>
      <c r="C492" s="111"/>
    </row>
    <row r="493" s="91" customFormat="1" ht="24" customHeight="1" spans="1:3">
      <c r="A493" s="109" t="s">
        <v>336</v>
      </c>
      <c r="B493" s="108"/>
      <c r="C493" s="111"/>
    </row>
    <row r="494" s="91" customFormat="1" ht="24" customHeight="1" spans="1:3">
      <c r="A494" s="109" t="s">
        <v>337</v>
      </c>
      <c r="B494" s="108"/>
      <c r="C494" s="111"/>
    </row>
    <row r="495" s="91" customFormat="1" ht="24" customHeight="1" spans="1:3">
      <c r="A495" s="110" t="s">
        <v>338</v>
      </c>
      <c r="B495" s="105">
        <f>SUM(B496:B498)</f>
        <v>500</v>
      </c>
      <c r="C495" s="105">
        <f>SUM(C496:C498)</f>
        <v>500</v>
      </c>
    </row>
    <row r="496" s="91" customFormat="1" ht="24" customHeight="1" spans="1:3">
      <c r="A496" s="109" t="s">
        <v>339</v>
      </c>
      <c r="B496" s="108"/>
      <c r="C496" s="111"/>
    </row>
    <row r="497" s="91" customFormat="1" ht="24" customHeight="1" spans="1:3">
      <c r="A497" s="109" t="s">
        <v>340</v>
      </c>
      <c r="B497" s="108">
        <v>500</v>
      </c>
      <c r="C497" s="108">
        <v>500</v>
      </c>
    </row>
    <row r="498" s="91" customFormat="1" ht="24" customHeight="1" spans="1:3">
      <c r="A498" s="109" t="s">
        <v>341</v>
      </c>
      <c r="B498" s="108"/>
      <c r="C498" s="111"/>
    </row>
    <row r="499" s="91" customFormat="1" ht="24" customHeight="1" spans="1:3">
      <c r="A499" s="110" t="s">
        <v>342</v>
      </c>
      <c r="B499" s="105">
        <f>SUM(B500:B503)</f>
        <v>157.49</v>
      </c>
      <c r="C499" s="105">
        <f>SUM(C500:C503)</f>
        <v>157.49</v>
      </c>
    </row>
    <row r="500" s="91" customFormat="1" ht="24" customHeight="1" spans="1:3">
      <c r="A500" s="109" t="s">
        <v>343</v>
      </c>
      <c r="B500" s="108">
        <v>40.5</v>
      </c>
      <c r="C500" s="108">
        <v>40.5</v>
      </c>
    </row>
    <row r="501" s="91" customFormat="1" ht="24" customHeight="1" spans="1:3">
      <c r="A501" s="109" t="s">
        <v>344</v>
      </c>
      <c r="B501" s="108"/>
      <c r="C501" s="108"/>
    </row>
    <row r="502" s="91" customFormat="1" ht="24" customHeight="1" spans="1:3">
      <c r="A502" s="109" t="s">
        <v>345</v>
      </c>
      <c r="B502" s="108"/>
      <c r="C502" s="108"/>
    </row>
    <row r="503" s="91" customFormat="1" ht="24" customHeight="1" spans="1:3">
      <c r="A503" s="109" t="s">
        <v>346</v>
      </c>
      <c r="B503" s="108">
        <v>116.99</v>
      </c>
      <c r="C503" s="108">
        <v>116.99</v>
      </c>
    </row>
    <row r="504" s="91" customFormat="1" ht="24" customHeight="1" spans="1:3">
      <c r="A504" s="106" t="s">
        <v>347</v>
      </c>
      <c r="B504" s="105">
        <f>B505+B521+B529+B540+B549+B557</f>
        <v>2850.39</v>
      </c>
      <c r="C504" s="105">
        <f>C505+C521+C529+C540+C549+C557</f>
        <v>3308.42</v>
      </c>
    </row>
    <row r="505" s="91" customFormat="1" ht="24" customHeight="1" spans="1:3">
      <c r="A505" s="106" t="s">
        <v>348</v>
      </c>
      <c r="B505" s="105">
        <f>SUM(B506:B520)</f>
        <v>1956.44</v>
      </c>
      <c r="C505" s="105">
        <f>SUM(C506:C520)</f>
        <v>2294.15</v>
      </c>
    </row>
    <row r="506" s="91" customFormat="1" ht="24" customHeight="1" spans="1:3">
      <c r="A506" s="109" t="s">
        <v>28</v>
      </c>
      <c r="B506" s="108">
        <v>429.61</v>
      </c>
      <c r="C506" s="108">
        <v>429.61</v>
      </c>
    </row>
    <row r="507" s="91" customFormat="1" ht="24" customHeight="1" spans="1:3">
      <c r="A507" s="109" t="s">
        <v>17</v>
      </c>
      <c r="B507" s="108">
        <v>10</v>
      </c>
      <c r="C507" s="108">
        <v>10</v>
      </c>
    </row>
    <row r="508" s="91" customFormat="1" ht="24" customHeight="1" spans="1:3">
      <c r="A508" s="109" t="s">
        <v>18</v>
      </c>
      <c r="B508" s="108"/>
      <c r="C508" s="108"/>
    </row>
    <row r="509" s="91" customFormat="1" ht="24" customHeight="1" spans="1:3">
      <c r="A509" s="109" t="s">
        <v>349</v>
      </c>
      <c r="B509" s="108">
        <v>79</v>
      </c>
      <c r="C509" s="108">
        <f>79+4+126</f>
        <v>209</v>
      </c>
    </row>
    <row r="510" s="91" customFormat="1" ht="24" customHeight="1" spans="1:3">
      <c r="A510" s="109" t="s">
        <v>350</v>
      </c>
      <c r="B510" s="108">
        <v>550.95</v>
      </c>
      <c r="C510" s="108">
        <v>550.95</v>
      </c>
    </row>
    <row r="511" s="91" customFormat="1" ht="24" customHeight="1" spans="1:3">
      <c r="A511" s="109" t="s">
        <v>351</v>
      </c>
      <c r="B511" s="108"/>
      <c r="C511" s="108"/>
    </row>
    <row r="512" s="91" customFormat="1" ht="24" customHeight="1" spans="1:3">
      <c r="A512" s="109" t="s">
        <v>352</v>
      </c>
      <c r="B512" s="108"/>
      <c r="C512" s="108"/>
    </row>
    <row r="513" s="91" customFormat="1" ht="24" customHeight="1" spans="1:3">
      <c r="A513" s="109" t="s">
        <v>353</v>
      </c>
      <c r="B513" s="108"/>
      <c r="C513" s="108"/>
    </row>
    <row r="514" s="91" customFormat="1" ht="24" customHeight="1" spans="1:3">
      <c r="A514" s="109" t="s">
        <v>354</v>
      </c>
      <c r="B514" s="108">
        <v>243.01</v>
      </c>
      <c r="C514" s="108">
        <f>243.01+4+17.5</f>
        <v>264.51</v>
      </c>
    </row>
    <row r="515" s="91" customFormat="1" ht="24" customHeight="1" spans="1:3">
      <c r="A515" s="109" t="s">
        <v>355</v>
      </c>
      <c r="B515" s="108"/>
      <c r="C515" s="108"/>
    </row>
    <row r="516" s="91" customFormat="1" ht="24" customHeight="1" spans="1:3">
      <c r="A516" s="109" t="s">
        <v>356</v>
      </c>
      <c r="B516" s="108"/>
      <c r="C516" s="108"/>
    </row>
    <row r="517" s="91" customFormat="1" ht="24" customHeight="1" spans="1:3">
      <c r="A517" s="109" t="s">
        <v>357</v>
      </c>
      <c r="B517" s="108"/>
      <c r="C517" s="108"/>
    </row>
    <row r="518" s="91" customFormat="1" ht="24" customHeight="1" spans="1:3">
      <c r="A518" s="109" t="s">
        <v>358</v>
      </c>
      <c r="B518" s="108"/>
      <c r="C518" s="108"/>
    </row>
    <row r="519" s="91" customFormat="1" ht="24" customHeight="1" spans="1:3">
      <c r="A519" s="109" t="s">
        <v>359</v>
      </c>
      <c r="B519" s="108">
        <v>184.63</v>
      </c>
      <c r="C519" s="108">
        <v>184.63</v>
      </c>
    </row>
    <row r="520" s="91" customFormat="1" ht="24" customHeight="1" spans="1:3">
      <c r="A520" s="109" t="s">
        <v>360</v>
      </c>
      <c r="B520" s="108">
        <v>459.24</v>
      </c>
      <c r="C520" s="108">
        <f>459.24+186.21</f>
        <v>645.45</v>
      </c>
    </row>
    <row r="521" s="91" customFormat="1" ht="24" customHeight="1" spans="1:3">
      <c r="A521" s="110" t="s">
        <v>361</v>
      </c>
      <c r="B521" s="105">
        <f>SUM(B522:B528)</f>
        <v>60.23</v>
      </c>
      <c r="C521" s="105">
        <f>SUM(C522:C528)</f>
        <v>110.23</v>
      </c>
    </row>
    <row r="522" s="91" customFormat="1" ht="24" customHeight="1" spans="1:3">
      <c r="A522" s="109" t="s">
        <v>28</v>
      </c>
      <c r="B522" s="108"/>
      <c r="C522" s="111"/>
    </row>
    <row r="523" s="91" customFormat="1" ht="24" customHeight="1" spans="1:3">
      <c r="A523" s="109" t="s">
        <v>17</v>
      </c>
      <c r="B523" s="108"/>
      <c r="C523" s="111"/>
    </row>
    <row r="524" s="91" customFormat="1" ht="24" customHeight="1" spans="1:3">
      <c r="A524" s="109" t="s">
        <v>18</v>
      </c>
      <c r="B524" s="108"/>
      <c r="C524" s="111"/>
    </row>
    <row r="525" s="91" customFormat="1" ht="24" customHeight="1" spans="1:3">
      <c r="A525" s="109" t="s">
        <v>362</v>
      </c>
      <c r="B525" s="108">
        <v>60.23</v>
      </c>
      <c r="C525" s="108">
        <v>60.23</v>
      </c>
    </row>
    <row r="526" s="91" customFormat="1" ht="24" customHeight="1" spans="1:3">
      <c r="A526" s="109" t="s">
        <v>363</v>
      </c>
      <c r="B526" s="108"/>
      <c r="C526" s="111">
        <v>50</v>
      </c>
    </row>
    <row r="527" s="91" customFormat="1" ht="24" customHeight="1" spans="1:3">
      <c r="A527" s="109" t="s">
        <v>364</v>
      </c>
      <c r="B527" s="108"/>
      <c r="C527" s="111"/>
    </row>
    <row r="528" s="91" customFormat="1" ht="24" customHeight="1" spans="1:3">
      <c r="A528" s="109" t="s">
        <v>365</v>
      </c>
      <c r="B528" s="108"/>
      <c r="C528" s="111"/>
    </row>
    <row r="529" s="91" customFormat="1" ht="24" customHeight="1" spans="1:3">
      <c r="A529" s="110" t="s">
        <v>366</v>
      </c>
      <c r="B529" s="105">
        <f>SUM(B530:B539)</f>
        <v>230.84</v>
      </c>
      <c r="C529" s="105">
        <f>SUM(C530:C539)</f>
        <v>290.84</v>
      </c>
    </row>
    <row r="530" s="91" customFormat="1" ht="24" customHeight="1" spans="1:3">
      <c r="A530" s="109" t="s">
        <v>28</v>
      </c>
      <c r="B530" s="108"/>
      <c r="C530" s="111"/>
    </row>
    <row r="531" s="91" customFormat="1" ht="24" customHeight="1" spans="1:3">
      <c r="A531" s="109" t="s">
        <v>17</v>
      </c>
      <c r="B531" s="108"/>
      <c r="C531" s="111"/>
    </row>
    <row r="532" s="91" customFormat="1" ht="24" customHeight="1" spans="1:3">
      <c r="A532" s="109" t="s">
        <v>18</v>
      </c>
      <c r="B532" s="108"/>
      <c r="C532" s="111"/>
    </row>
    <row r="533" s="91" customFormat="1" ht="24" customHeight="1" spans="1:3">
      <c r="A533" s="109" t="s">
        <v>367</v>
      </c>
      <c r="B533" s="108"/>
      <c r="C533" s="111">
        <v>60</v>
      </c>
    </row>
    <row r="534" s="91" customFormat="1" ht="24" customHeight="1" spans="1:3">
      <c r="A534" s="109" t="s">
        <v>368</v>
      </c>
      <c r="B534" s="108"/>
      <c r="C534" s="111"/>
    </row>
    <row r="535" s="91" customFormat="1" ht="24" customHeight="1" spans="1:3">
      <c r="A535" s="109" t="s">
        <v>369</v>
      </c>
      <c r="B535" s="108"/>
      <c r="C535" s="111"/>
    </row>
    <row r="536" s="91" customFormat="1" ht="24" customHeight="1" spans="1:3">
      <c r="A536" s="109" t="s">
        <v>370</v>
      </c>
      <c r="B536" s="108">
        <v>98.47</v>
      </c>
      <c r="C536" s="108">
        <v>98.47</v>
      </c>
    </row>
    <row r="537" s="91" customFormat="1" ht="24" customHeight="1" spans="1:3">
      <c r="A537" s="109" t="s">
        <v>371</v>
      </c>
      <c r="B537" s="108">
        <v>132.37</v>
      </c>
      <c r="C537" s="108">
        <v>132.37</v>
      </c>
    </row>
    <row r="538" s="91" customFormat="1" ht="24" customHeight="1" spans="1:3">
      <c r="A538" s="109" t="s">
        <v>372</v>
      </c>
      <c r="B538" s="108"/>
      <c r="C538" s="111"/>
    </row>
    <row r="539" s="91" customFormat="1" ht="24" customHeight="1" spans="1:3">
      <c r="A539" s="109" t="s">
        <v>373</v>
      </c>
      <c r="B539" s="108"/>
      <c r="C539" s="111"/>
    </row>
    <row r="540" s="91" customFormat="1" ht="24" customHeight="1" spans="1:3">
      <c r="A540" s="110" t="s">
        <v>374</v>
      </c>
      <c r="B540" s="105">
        <f>SUM(B541:B548)</f>
        <v>0</v>
      </c>
      <c r="C540" s="111"/>
    </row>
    <row r="541" s="91" customFormat="1" ht="24" customHeight="1" spans="1:3">
      <c r="A541" s="109" t="s">
        <v>28</v>
      </c>
      <c r="B541" s="108"/>
      <c r="C541" s="111"/>
    </row>
    <row r="542" s="91" customFormat="1" ht="24" customHeight="1" spans="1:3">
      <c r="A542" s="109" t="s">
        <v>17</v>
      </c>
      <c r="B542" s="108"/>
      <c r="C542" s="111"/>
    </row>
    <row r="543" s="91" customFormat="1" ht="24" customHeight="1" spans="1:3">
      <c r="A543" s="109" t="s">
        <v>18</v>
      </c>
      <c r="B543" s="108"/>
      <c r="C543" s="111"/>
    </row>
    <row r="544" s="91" customFormat="1" ht="24" customHeight="1" spans="1:3">
      <c r="A544" s="109" t="s">
        <v>375</v>
      </c>
      <c r="B544" s="108"/>
      <c r="C544" s="111"/>
    </row>
    <row r="545" s="91" customFormat="1" ht="24" customHeight="1" spans="1:3">
      <c r="A545" s="109" t="s">
        <v>376</v>
      </c>
      <c r="B545" s="108"/>
      <c r="C545" s="111"/>
    </row>
    <row r="546" s="91" customFormat="1" ht="24" customHeight="1" spans="1:3">
      <c r="A546" s="109" t="s">
        <v>377</v>
      </c>
      <c r="B546" s="108"/>
      <c r="C546" s="111"/>
    </row>
    <row r="547" s="91" customFormat="1" ht="24" customHeight="1" spans="1:3">
      <c r="A547" s="109" t="s">
        <v>378</v>
      </c>
      <c r="B547" s="108"/>
      <c r="C547" s="111"/>
    </row>
    <row r="548" s="91" customFormat="1" ht="24" customHeight="1" spans="1:3">
      <c r="A548" s="109" t="s">
        <v>379</v>
      </c>
      <c r="B548" s="108"/>
      <c r="C548" s="111"/>
    </row>
    <row r="549" s="91" customFormat="1" ht="24" customHeight="1" spans="1:3">
      <c r="A549" s="110" t="s">
        <v>380</v>
      </c>
      <c r="B549" s="105">
        <f>SUM(B550:B556)</f>
        <v>0</v>
      </c>
      <c r="C549" s="105">
        <f>SUM(C550:C556)</f>
        <v>10.32</v>
      </c>
    </row>
    <row r="550" s="91" customFormat="1" ht="24" customHeight="1" spans="1:3">
      <c r="A550" s="109" t="s">
        <v>28</v>
      </c>
      <c r="B550" s="108"/>
      <c r="C550" s="111"/>
    </row>
    <row r="551" s="91" customFormat="1" ht="24" customHeight="1" spans="1:3">
      <c r="A551" s="109" t="s">
        <v>17</v>
      </c>
      <c r="B551" s="108"/>
      <c r="C551" s="111"/>
    </row>
    <row r="552" s="91" customFormat="1" ht="24" customHeight="1" spans="1:3">
      <c r="A552" s="109" t="s">
        <v>18</v>
      </c>
      <c r="B552" s="108"/>
      <c r="C552" s="111"/>
    </row>
    <row r="553" s="91" customFormat="1" ht="24" customHeight="1" spans="1:3">
      <c r="A553" s="109" t="s">
        <v>381</v>
      </c>
      <c r="B553" s="108"/>
      <c r="C553" s="111"/>
    </row>
    <row r="554" s="91" customFormat="1" ht="24" customHeight="1" spans="1:3">
      <c r="A554" s="109" t="s">
        <v>382</v>
      </c>
      <c r="B554" s="108"/>
      <c r="C554" s="111"/>
    </row>
    <row r="555" s="91" customFormat="1" ht="24" customHeight="1" spans="1:3">
      <c r="A555" s="109" t="s">
        <v>383</v>
      </c>
      <c r="B555" s="108"/>
      <c r="C555" s="111"/>
    </row>
    <row r="556" s="91" customFormat="1" ht="24" customHeight="1" spans="1:3">
      <c r="A556" s="109" t="s">
        <v>384</v>
      </c>
      <c r="B556" s="108"/>
      <c r="C556" s="108">
        <v>10.32</v>
      </c>
    </row>
    <row r="557" s="91" customFormat="1" ht="24" customHeight="1" spans="1:3">
      <c r="A557" s="110" t="s">
        <v>385</v>
      </c>
      <c r="B557" s="105">
        <f>SUM(B558:B560)</f>
        <v>602.88</v>
      </c>
      <c r="C557" s="105">
        <f>SUM(C558:C560)</f>
        <v>602.88</v>
      </c>
    </row>
    <row r="558" s="91" customFormat="1" ht="24" customHeight="1" spans="1:3">
      <c r="A558" s="109" t="s">
        <v>386</v>
      </c>
      <c r="B558" s="108"/>
      <c r="C558" s="111"/>
    </row>
    <row r="559" s="91" customFormat="1" ht="24" customHeight="1" spans="1:3">
      <c r="A559" s="109" t="s">
        <v>387</v>
      </c>
      <c r="B559" s="108"/>
      <c r="C559" s="111"/>
    </row>
    <row r="560" s="91" customFormat="1" ht="24" customHeight="1" spans="1:3">
      <c r="A560" s="109" t="s">
        <v>388</v>
      </c>
      <c r="B560" s="108">
        <v>602.88</v>
      </c>
      <c r="C560" s="108">
        <v>602.88</v>
      </c>
    </row>
    <row r="561" s="91" customFormat="1" ht="24" customHeight="1" spans="1:3">
      <c r="A561" s="106" t="s">
        <v>389</v>
      </c>
      <c r="B561" s="105">
        <f>B562+B581+B589+B591+B600+B604+B614+B623+B630+B638+B647+B653+B656+B659+B662+B665+B668+B672+B676+B685+B688</f>
        <v>64161.18</v>
      </c>
      <c r="C561" s="105">
        <f>C562+C581+C589+C591+C600+C604+C614+C623+C630+C638+C647+C653+C656+C659+C662+C665+C668+C672+C676+C685+C688</f>
        <v>69139.09</v>
      </c>
    </row>
    <row r="562" s="91" customFormat="1" ht="24" customHeight="1" spans="1:3">
      <c r="A562" s="106" t="s">
        <v>390</v>
      </c>
      <c r="B562" s="105">
        <f>SUM(B563:B580)</f>
        <v>2926</v>
      </c>
      <c r="C562" s="105">
        <f>SUM(C563:C580)</f>
        <v>2930.5</v>
      </c>
    </row>
    <row r="563" s="91" customFormat="1" ht="24" customHeight="1" spans="1:3">
      <c r="A563" s="109" t="s">
        <v>28</v>
      </c>
      <c r="B563" s="108">
        <v>381.43</v>
      </c>
      <c r="C563" s="108">
        <v>381.43</v>
      </c>
    </row>
    <row r="564" s="91" customFormat="1" ht="24" customHeight="1" spans="1:3">
      <c r="A564" s="109" t="s">
        <v>17</v>
      </c>
      <c r="B564" s="108">
        <v>21.19</v>
      </c>
      <c r="C564" s="108">
        <v>21.19</v>
      </c>
    </row>
    <row r="565" s="91" customFormat="1" ht="24" customHeight="1" spans="1:3">
      <c r="A565" s="109" t="s">
        <v>18</v>
      </c>
      <c r="B565" s="108"/>
      <c r="C565" s="108"/>
    </row>
    <row r="566" s="91" customFormat="1" ht="24" customHeight="1" spans="1:3">
      <c r="A566" s="109" t="s">
        <v>391</v>
      </c>
      <c r="B566" s="108"/>
      <c r="C566" s="108"/>
    </row>
    <row r="567" s="91" customFormat="1" ht="24" customHeight="1" spans="1:3">
      <c r="A567" s="109" t="s">
        <v>392</v>
      </c>
      <c r="B567" s="108">
        <v>9</v>
      </c>
      <c r="C567" s="108">
        <v>9</v>
      </c>
    </row>
    <row r="568" s="91" customFormat="1" ht="24" customHeight="1" spans="1:3">
      <c r="A568" s="109" t="s">
        <v>393</v>
      </c>
      <c r="B568" s="108">
        <v>621.92</v>
      </c>
      <c r="C568" s="108">
        <v>621.92</v>
      </c>
    </row>
    <row r="569" s="91" customFormat="1" ht="24" customHeight="1" spans="1:3">
      <c r="A569" s="109" t="s">
        <v>394</v>
      </c>
      <c r="B569" s="108">
        <v>300</v>
      </c>
      <c r="C569" s="108">
        <v>300</v>
      </c>
    </row>
    <row r="570" s="91" customFormat="1" ht="24" customHeight="1" spans="1:3">
      <c r="A570" s="109" t="s">
        <v>57</v>
      </c>
      <c r="B570" s="108">
        <v>20.44</v>
      </c>
      <c r="C570" s="108">
        <v>20.44</v>
      </c>
    </row>
    <row r="571" s="91" customFormat="1" ht="24" customHeight="1" spans="1:3">
      <c r="A571" s="109" t="s">
        <v>395</v>
      </c>
      <c r="B571" s="108">
        <v>1048.09</v>
      </c>
      <c r="C571" s="108">
        <f>1048.09+0.5</f>
        <v>1048.59</v>
      </c>
    </row>
    <row r="572" s="91" customFormat="1" ht="24" customHeight="1" spans="1:3">
      <c r="A572" s="109" t="s">
        <v>396</v>
      </c>
      <c r="B572" s="108">
        <v>184.11</v>
      </c>
      <c r="C572" s="108">
        <v>184.11</v>
      </c>
    </row>
    <row r="573" s="91" customFormat="1" ht="24" customHeight="1" spans="1:3">
      <c r="A573" s="109" t="s">
        <v>397</v>
      </c>
      <c r="B573" s="108"/>
      <c r="C573" s="108"/>
    </row>
    <row r="574" s="91" customFormat="1" ht="24" customHeight="1" spans="1:3">
      <c r="A574" s="109" t="s">
        <v>398</v>
      </c>
      <c r="B574" s="108">
        <v>13.5</v>
      </c>
      <c r="C574" s="108">
        <v>13.5</v>
      </c>
    </row>
    <row r="575" s="91" customFormat="1" ht="24" customHeight="1" spans="1:3">
      <c r="A575" s="109" t="s">
        <v>399</v>
      </c>
      <c r="B575" s="108"/>
      <c r="C575" s="108"/>
    </row>
    <row r="576" s="91" customFormat="1" ht="24" customHeight="1" spans="1:3">
      <c r="A576" s="109" t="s">
        <v>400</v>
      </c>
      <c r="B576" s="108"/>
      <c r="C576" s="108"/>
    </row>
    <row r="577" s="91" customFormat="1" ht="24" customHeight="1" spans="1:3">
      <c r="A577" s="109" t="s">
        <v>401</v>
      </c>
      <c r="B577" s="108"/>
      <c r="C577" s="108"/>
    </row>
    <row r="578" s="91" customFormat="1" ht="24" customHeight="1" spans="1:3">
      <c r="A578" s="109" t="s">
        <v>402</v>
      </c>
      <c r="B578" s="108"/>
      <c r="C578" s="108"/>
    </row>
    <row r="579" s="91" customFormat="1" ht="24" customHeight="1" spans="1:3">
      <c r="A579" s="109" t="s">
        <v>25</v>
      </c>
      <c r="B579" s="108">
        <v>253.95</v>
      </c>
      <c r="C579" s="108">
        <v>253.95</v>
      </c>
    </row>
    <row r="580" s="91" customFormat="1" ht="24" customHeight="1" spans="1:3">
      <c r="A580" s="109" t="s">
        <v>403</v>
      </c>
      <c r="B580" s="108">
        <v>72.37</v>
      </c>
      <c r="C580" s="108">
        <v>76.37</v>
      </c>
    </row>
    <row r="581" s="91" customFormat="1" ht="24" customHeight="1" spans="1:3">
      <c r="A581" s="110" t="s">
        <v>404</v>
      </c>
      <c r="B581" s="105">
        <f>SUM(B582:B588)</f>
        <v>881.41</v>
      </c>
      <c r="C581" s="105">
        <f>SUM(C582:C588)</f>
        <v>1181.41</v>
      </c>
    </row>
    <row r="582" s="91" customFormat="1" ht="24" customHeight="1" spans="1:3">
      <c r="A582" s="109" t="s">
        <v>28</v>
      </c>
      <c r="B582" s="108">
        <v>281.78</v>
      </c>
      <c r="C582" s="108">
        <v>281.78</v>
      </c>
    </row>
    <row r="583" s="91" customFormat="1" ht="24" customHeight="1" spans="1:3">
      <c r="A583" s="109" t="s">
        <v>17</v>
      </c>
      <c r="B583" s="108">
        <v>165</v>
      </c>
      <c r="C583" s="108">
        <v>165</v>
      </c>
    </row>
    <row r="584" s="91" customFormat="1" ht="24" customHeight="1" spans="1:3">
      <c r="A584" s="109" t="s">
        <v>18</v>
      </c>
      <c r="B584" s="108"/>
      <c r="C584" s="108"/>
    </row>
    <row r="585" s="91" customFormat="1" ht="24" customHeight="1" spans="1:3">
      <c r="A585" s="109" t="s">
        <v>405</v>
      </c>
      <c r="B585" s="108">
        <v>53.01</v>
      </c>
      <c r="C585" s="108">
        <v>53.01</v>
      </c>
    </row>
    <row r="586" s="91" customFormat="1" ht="24" customHeight="1" spans="1:3">
      <c r="A586" s="109" t="s">
        <v>406</v>
      </c>
      <c r="B586" s="108"/>
      <c r="C586" s="108"/>
    </row>
    <row r="587" s="91" customFormat="1" ht="24" customHeight="1" spans="1:3">
      <c r="A587" s="109" t="s">
        <v>407</v>
      </c>
      <c r="B587" s="108"/>
      <c r="C587" s="108"/>
    </row>
    <row r="588" s="91" customFormat="1" ht="24" customHeight="1" spans="1:3">
      <c r="A588" s="109" t="s">
        <v>408</v>
      </c>
      <c r="B588" s="108">
        <v>381.62</v>
      </c>
      <c r="C588" s="108">
        <v>681.62</v>
      </c>
    </row>
    <row r="589" s="91" customFormat="1" ht="24" customHeight="1" spans="1:3">
      <c r="A589" s="110" t="s">
        <v>409</v>
      </c>
      <c r="B589" s="108"/>
      <c r="C589" s="111"/>
    </row>
    <row r="590" s="91" customFormat="1" ht="24" customHeight="1" spans="1:3">
      <c r="A590" s="109" t="s">
        <v>410</v>
      </c>
      <c r="B590" s="108"/>
      <c r="C590" s="111"/>
    </row>
    <row r="591" s="91" customFormat="1" ht="24" customHeight="1" spans="1:3">
      <c r="A591" s="110" t="s">
        <v>411</v>
      </c>
      <c r="B591" s="105">
        <f>SUM(B592:B599)</f>
        <v>16423.06</v>
      </c>
      <c r="C591" s="105">
        <f>SUM(C592:C599)</f>
        <v>16423.06</v>
      </c>
    </row>
    <row r="592" s="91" customFormat="1" ht="24" customHeight="1" spans="1:3">
      <c r="A592" s="109" t="s">
        <v>412</v>
      </c>
      <c r="B592" s="108">
        <v>200</v>
      </c>
      <c r="C592" s="108">
        <v>200</v>
      </c>
    </row>
    <row r="593" s="91" customFormat="1" ht="24" customHeight="1" spans="1:3">
      <c r="A593" s="109" t="s">
        <v>413</v>
      </c>
      <c r="B593" s="108"/>
      <c r="C593" s="108"/>
    </row>
    <row r="594" s="91" customFormat="1" ht="24" customHeight="1" spans="1:3">
      <c r="A594" s="109" t="s">
        <v>414</v>
      </c>
      <c r="B594" s="108"/>
      <c r="C594" s="108"/>
    </row>
    <row r="595" s="91" customFormat="1" ht="24" customHeight="1" spans="1:3">
      <c r="A595" s="109" t="s">
        <v>415</v>
      </c>
      <c r="B595" s="108">
        <v>13779.14</v>
      </c>
      <c r="C595" s="108">
        <v>13779.14</v>
      </c>
    </row>
    <row r="596" s="91" customFormat="1" ht="24" customHeight="1" spans="1:3">
      <c r="A596" s="109" t="s">
        <v>416</v>
      </c>
      <c r="B596" s="108">
        <v>2443.92</v>
      </c>
      <c r="C596" s="108">
        <v>2443.92</v>
      </c>
    </row>
    <row r="597" s="91" customFormat="1" ht="24" customHeight="1" spans="1:3">
      <c r="A597" s="109" t="s">
        <v>417</v>
      </c>
      <c r="B597" s="108"/>
      <c r="C597" s="108"/>
    </row>
    <row r="598" s="91" customFormat="1" ht="24" customHeight="1" spans="1:3">
      <c r="A598" s="109" t="s">
        <v>418</v>
      </c>
      <c r="B598" s="108"/>
      <c r="C598" s="108"/>
    </row>
    <row r="599" s="91" customFormat="1" ht="24" customHeight="1" spans="1:3">
      <c r="A599" s="109" t="s">
        <v>419</v>
      </c>
      <c r="B599" s="108"/>
      <c r="C599" s="108"/>
    </row>
    <row r="600" s="91" customFormat="1" ht="24" customHeight="1" spans="1:3">
      <c r="A600" s="110" t="s">
        <v>420</v>
      </c>
      <c r="B600" s="105">
        <f>SUM(B601:B603)</f>
        <v>406.5</v>
      </c>
      <c r="C600" s="105">
        <f>SUM(C601:C603)</f>
        <v>406.5</v>
      </c>
    </row>
    <row r="601" s="91" customFormat="1" ht="24" customHeight="1" spans="1:3">
      <c r="A601" s="109" t="s">
        <v>421</v>
      </c>
      <c r="B601" s="108"/>
      <c r="C601" s="111"/>
    </row>
    <row r="602" s="91" customFormat="1" ht="24" customHeight="1" spans="1:3">
      <c r="A602" s="109" t="s">
        <v>422</v>
      </c>
      <c r="B602" s="108"/>
      <c r="C602" s="111"/>
    </row>
    <row r="603" s="91" customFormat="1" ht="24" customHeight="1" spans="1:3">
      <c r="A603" s="109" t="s">
        <v>423</v>
      </c>
      <c r="B603" s="108">
        <v>406.5</v>
      </c>
      <c r="C603" s="108">
        <v>406.5</v>
      </c>
    </row>
    <row r="604" s="91" customFormat="1" ht="24" customHeight="1" spans="1:3">
      <c r="A604" s="110" t="s">
        <v>424</v>
      </c>
      <c r="B604" s="105">
        <f>SUM(B605:B613)</f>
        <v>4967.37</v>
      </c>
      <c r="C604" s="105">
        <f>SUM(C605:C613)</f>
        <v>5135.57</v>
      </c>
    </row>
    <row r="605" s="91" customFormat="1" ht="24" customHeight="1" spans="1:3">
      <c r="A605" s="109" t="s">
        <v>425</v>
      </c>
      <c r="B605" s="108">
        <v>3.42</v>
      </c>
      <c r="C605" s="108">
        <v>3.42</v>
      </c>
    </row>
    <row r="606" s="91" customFormat="1" ht="24" customHeight="1" spans="1:3">
      <c r="A606" s="109" t="s">
        <v>426</v>
      </c>
      <c r="B606" s="108"/>
      <c r="C606" s="108"/>
    </row>
    <row r="607" s="91" customFormat="1" ht="24" customHeight="1" spans="1:3">
      <c r="A607" s="109" t="s">
        <v>427</v>
      </c>
      <c r="B607" s="108"/>
      <c r="C607" s="108">
        <v>1000</v>
      </c>
    </row>
    <row r="608" s="91" customFormat="1" ht="24" customHeight="1" spans="1:3">
      <c r="A608" s="109" t="s">
        <v>428</v>
      </c>
      <c r="B608" s="108">
        <v>497</v>
      </c>
      <c r="C608" s="108">
        <f>497+1000</f>
        <v>1497</v>
      </c>
    </row>
    <row r="609" s="91" customFormat="1" ht="24" customHeight="1" spans="1:3">
      <c r="A609" s="109" t="s">
        <v>429</v>
      </c>
      <c r="B609" s="108"/>
      <c r="C609" s="108"/>
    </row>
    <row r="610" s="91" customFormat="1" ht="24" customHeight="1" spans="1:3">
      <c r="A610" s="109" t="s">
        <v>430</v>
      </c>
      <c r="B610" s="108"/>
      <c r="C610" s="108">
        <v>381</v>
      </c>
    </row>
    <row r="611" s="91" customFormat="1" ht="24" customHeight="1" spans="1:3">
      <c r="A611" s="109" t="s">
        <v>431</v>
      </c>
      <c r="B611" s="108"/>
      <c r="C611" s="108"/>
    </row>
    <row r="612" s="91" customFormat="1" ht="24" customHeight="1" spans="1:3">
      <c r="A612" s="109" t="s">
        <v>432</v>
      </c>
      <c r="B612" s="108">
        <v>4466.93</v>
      </c>
      <c r="C612" s="108">
        <f>4466.93-2212.8</f>
        <v>2254.13</v>
      </c>
    </row>
    <row r="613" s="91" customFormat="1" ht="24" customHeight="1" spans="1:3">
      <c r="A613" s="109" t="s">
        <v>433</v>
      </c>
      <c r="B613" s="108">
        <v>0.02</v>
      </c>
      <c r="C613" s="108">
        <v>0.02</v>
      </c>
    </row>
    <row r="614" s="91" customFormat="1" ht="24" customHeight="1" spans="1:3">
      <c r="A614" s="110" t="s">
        <v>434</v>
      </c>
      <c r="B614" s="105">
        <f>SUM(B615:B622)</f>
        <v>12475.45</v>
      </c>
      <c r="C614" s="105">
        <f>SUM(C615:C622)</f>
        <v>13745.12</v>
      </c>
    </row>
    <row r="615" s="91" customFormat="1" ht="24" customHeight="1" spans="1:3">
      <c r="A615" s="109" t="s">
        <v>435</v>
      </c>
      <c r="B615" s="108">
        <v>1893.55</v>
      </c>
      <c r="C615" s="108">
        <v>1893.55</v>
      </c>
    </row>
    <row r="616" s="91" customFormat="1" ht="24" customHeight="1" spans="1:3">
      <c r="A616" s="109" t="s">
        <v>436</v>
      </c>
      <c r="B616" s="108">
        <v>31.71</v>
      </c>
      <c r="C616" s="108">
        <v>1031.71</v>
      </c>
    </row>
    <row r="617" s="91" customFormat="1" ht="24" customHeight="1" spans="1:3">
      <c r="A617" s="109" t="s">
        <v>437</v>
      </c>
      <c r="B617" s="108"/>
      <c r="C617" s="108">
        <v>3850.25</v>
      </c>
    </row>
    <row r="618" s="91" customFormat="1" ht="24" customHeight="1" spans="1:3">
      <c r="A618" s="109" t="s">
        <v>438</v>
      </c>
      <c r="B618" s="108">
        <v>2583.49</v>
      </c>
      <c r="C618" s="108">
        <f>2583.49+896.42</f>
        <v>3479.91</v>
      </c>
    </row>
    <row r="619" s="91" customFormat="1" ht="24" customHeight="1" spans="1:3">
      <c r="A619" s="109" t="s">
        <v>439</v>
      </c>
      <c r="B619" s="108"/>
      <c r="C619" s="108"/>
    </row>
    <row r="620" s="91" customFormat="1" ht="24" customHeight="1" spans="1:3">
      <c r="A620" s="109" t="s">
        <v>440</v>
      </c>
      <c r="B620" s="108"/>
      <c r="C620" s="108"/>
    </row>
    <row r="621" s="91" customFormat="1" ht="24" customHeight="1" spans="1:3">
      <c r="A621" s="109" t="s">
        <v>441</v>
      </c>
      <c r="B621" s="108"/>
      <c r="C621" s="108"/>
    </row>
    <row r="622" s="91" customFormat="1" ht="24" customHeight="1" spans="1:3">
      <c r="A622" s="109" t="s">
        <v>442</v>
      </c>
      <c r="B622" s="108">
        <v>7966.7</v>
      </c>
      <c r="C622" s="108">
        <f>7966.7-4477</f>
        <v>3489.7</v>
      </c>
    </row>
    <row r="623" s="91" customFormat="1" ht="24" customHeight="1" spans="1:3">
      <c r="A623" s="110" t="s">
        <v>443</v>
      </c>
      <c r="B623" s="105">
        <f>SUM(B624:B629)</f>
        <v>2345.53</v>
      </c>
      <c r="C623" s="105">
        <f>SUM(C624:C629)</f>
        <v>2546.71</v>
      </c>
    </row>
    <row r="624" s="91" customFormat="1" ht="24" customHeight="1" spans="1:3">
      <c r="A624" s="109" t="s">
        <v>444</v>
      </c>
      <c r="B624" s="108">
        <v>1990.63</v>
      </c>
      <c r="C624" s="108">
        <f>1990.63-685+649.96</f>
        <v>1955.59</v>
      </c>
    </row>
    <row r="625" s="91" customFormat="1" ht="24" customHeight="1" spans="1:3">
      <c r="A625" s="109" t="s">
        <v>445</v>
      </c>
      <c r="B625" s="108">
        <v>172.25</v>
      </c>
      <c r="C625" s="108">
        <v>172.25</v>
      </c>
    </row>
    <row r="626" s="91" customFormat="1" ht="24" customHeight="1" spans="1:3">
      <c r="A626" s="109" t="s">
        <v>446</v>
      </c>
      <c r="B626" s="108">
        <v>131.76</v>
      </c>
      <c r="C626" s="108">
        <v>131.76</v>
      </c>
    </row>
    <row r="627" s="91" customFormat="1" ht="24" customHeight="1" spans="1:3">
      <c r="A627" s="109" t="s">
        <v>447</v>
      </c>
      <c r="B627" s="108">
        <v>0.45</v>
      </c>
      <c r="C627" s="108">
        <v>0.45</v>
      </c>
    </row>
    <row r="628" s="91" customFormat="1" ht="24" customHeight="1" spans="1:3">
      <c r="A628" s="109" t="s">
        <v>448</v>
      </c>
      <c r="B628" s="108">
        <v>50.44</v>
      </c>
      <c r="C628" s="108">
        <f>50.44+236.22</f>
        <v>286.66</v>
      </c>
    </row>
    <row r="629" s="91" customFormat="1" ht="24" customHeight="1" spans="1:3">
      <c r="A629" s="109" t="s">
        <v>449</v>
      </c>
      <c r="B629" s="108"/>
      <c r="C629" s="108"/>
    </row>
    <row r="630" s="91" customFormat="1" ht="24" customHeight="1" spans="1:3">
      <c r="A630" s="110" t="s">
        <v>450</v>
      </c>
      <c r="B630" s="105">
        <f>SUM(B631:B637)</f>
        <v>3332.6</v>
      </c>
      <c r="C630" s="105">
        <f>SUM(C631:C637)</f>
        <v>3703.34</v>
      </c>
    </row>
    <row r="631" s="91" customFormat="1" ht="24" customHeight="1" spans="1:3">
      <c r="A631" s="109" t="s">
        <v>451</v>
      </c>
      <c r="B631" s="108">
        <v>289.4</v>
      </c>
      <c r="C631" s="108">
        <f>289.4+337.74</f>
        <v>627.14</v>
      </c>
    </row>
    <row r="632" s="91" customFormat="1" ht="24" customHeight="1" spans="1:3">
      <c r="A632" s="109" t="s">
        <v>452</v>
      </c>
      <c r="B632" s="108">
        <v>1700.5</v>
      </c>
      <c r="C632" s="108">
        <v>1700.5</v>
      </c>
    </row>
    <row r="633" s="91" customFormat="1" ht="24" customHeight="1" spans="1:3">
      <c r="A633" s="109" t="s">
        <v>453</v>
      </c>
      <c r="B633" s="108"/>
      <c r="C633" s="108"/>
    </row>
    <row r="634" s="91" customFormat="1" ht="24" customHeight="1" spans="1:3">
      <c r="A634" s="109" t="s">
        <v>454</v>
      </c>
      <c r="B634" s="108">
        <v>337.48</v>
      </c>
      <c r="C634" s="108">
        <f>337.48+33</f>
        <v>370.48</v>
      </c>
    </row>
    <row r="635" s="91" customFormat="1" ht="24" customHeight="1" spans="1:3">
      <c r="A635" s="109" t="s">
        <v>455</v>
      </c>
      <c r="B635" s="108">
        <v>91.23</v>
      </c>
      <c r="C635" s="108">
        <v>91.23</v>
      </c>
    </row>
    <row r="636" s="91" customFormat="1" ht="24" customHeight="1" spans="1:3">
      <c r="A636" s="109" t="s">
        <v>456</v>
      </c>
      <c r="B636" s="108">
        <v>630.2</v>
      </c>
      <c r="C636" s="108">
        <v>630.2</v>
      </c>
    </row>
    <row r="637" s="91" customFormat="1" ht="24" customHeight="1" spans="1:3">
      <c r="A637" s="109" t="s">
        <v>457</v>
      </c>
      <c r="B637" s="108">
        <v>283.79</v>
      </c>
      <c r="C637" s="108">
        <v>283.79</v>
      </c>
    </row>
    <row r="638" s="91" customFormat="1" ht="24" customHeight="1" spans="1:3">
      <c r="A638" s="110" t="s">
        <v>458</v>
      </c>
      <c r="B638" s="105">
        <f>SUM(B639:B646)</f>
        <v>2387.75</v>
      </c>
      <c r="C638" s="105">
        <f>SUM(C639:C646)</f>
        <v>2860.48</v>
      </c>
    </row>
    <row r="639" s="91" customFormat="1" ht="24" customHeight="1" spans="1:3">
      <c r="A639" s="109" t="s">
        <v>28</v>
      </c>
      <c r="B639" s="108">
        <v>194.93</v>
      </c>
      <c r="C639" s="108">
        <v>194.93</v>
      </c>
    </row>
    <row r="640" s="91" customFormat="1" ht="24" customHeight="1" spans="1:3">
      <c r="A640" s="109" t="s">
        <v>17</v>
      </c>
      <c r="B640" s="108"/>
      <c r="C640" s="108"/>
    </row>
    <row r="641" s="91" customFormat="1" ht="24" customHeight="1" spans="1:3">
      <c r="A641" s="109" t="s">
        <v>18</v>
      </c>
      <c r="B641" s="108"/>
      <c r="C641" s="108"/>
    </row>
    <row r="642" s="91" customFormat="1" ht="24" customHeight="1" spans="1:3">
      <c r="A642" s="109" t="s">
        <v>459</v>
      </c>
      <c r="B642" s="108">
        <v>140</v>
      </c>
      <c r="C642" s="108">
        <f>140+143.77</f>
        <v>283.77</v>
      </c>
    </row>
    <row r="643" s="91" customFormat="1" ht="24" customHeight="1" spans="1:3">
      <c r="A643" s="109" t="s">
        <v>460</v>
      </c>
      <c r="B643" s="108"/>
      <c r="C643" s="108">
        <v>39</v>
      </c>
    </row>
    <row r="644" s="91" customFormat="1" ht="24" customHeight="1" spans="1:3">
      <c r="A644" s="109" t="s">
        <v>461</v>
      </c>
      <c r="B644" s="108"/>
      <c r="C644" s="108"/>
    </row>
    <row r="645" s="91" customFormat="1" ht="24" customHeight="1" spans="1:3">
      <c r="A645" s="109" t="s">
        <v>462</v>
      </c>
      <c r="B645" s="108">
        <v>1714.93</v>
      </c>
      <c r="C645" s="108">
        <f>1714.93-120+17.93+377.19</f>
        <v>1990.05</v>
      </c>
    </row>
    <row r="646" s="91" customFormat="1" ht="24" customHeight="1" spans="1:3">
      <c r="A646" s="109" t="s">
        <v>463</v>
      </c>
      <c r="B646" s="108">
        <v>337.89</v>
      </c>
      <c r="C646" s="108">
        <f>337.89+14.84</f>
        <v>352.73</v>
      </c>
    </row>
    <row r="647" s="91" customFormat="1" ht="24" customHeight="1" spans="1:3">
      <c r="A647" s="110" t="s">
        <v>464</v>
      </c>
      <c r="B647" s="105">
        <f>SUM(B648:B652)</f>
        <v>100.46</v>
      </c>
      <c r="C647" s="105">
        <f>SUM(C648:C652)</f>
        <v>100.46</v>
      </c>
    </row>
    <row r="648" s="91" customFormat="1" ht="24" customHeight="1" spans="1:3">
      <c r="A648" s="109" t="s">
        <v>28</v>
      </c>
      <c r="B648" s="108">
        <v>31.76</v>
      </c>
      <c r="C648" s="108">
        <v>31.76</v>
      </c>
    </row>
    <row r="649" s="91" customFormat="1" ht="24" customHeight="1" spans="1:3">
      <c r="A649" s="109" t="s">
        <v>17</v>
      </c>
      <c r="B649" s="108">
        <v>22.5</v>
      </c>
      <c r="C649" s="108">
        <v>22.5</v>
      </c>
    </row>
    <row r="650" s="91" customFormat="1" ht="24" customHeight="1" spans="1:3">
      <c r="A650" s="109" t="s">
        <v>18</v>
      </c>
      <c r="B650" s="108"/>
      <c r="C650" s="108"/>
    </row>
    <row r="651" s="91" customFormat="1" ht="24" customHeight="1" spans="1:3">
      <c r="A651" s="109" t="s">
        <v>25</v>
      </c>
      <c r="B651" s="108">
        <v>11.86</v>
      </c>
      <c r="C651" s="108">
        <v>11.86</v>
      </c>
    </row>
    <row r="652" s="91" customFormat="1" ht="24" customHeight="1" spans="1:3">
      <c r="A652" s="109" t="s">
        <v>465</v>
      </c>
      <c r="B652" s="108">
        <v>34.34</v>
      </c>
      <c r="C652" s="108">
        <v>34.34</v>
      </c>
    </row>
    <row r="653" s="91" customFormat="1" ht="24" customHeight="1" spans="1:3">
      <c r="A653" s="110" t="s">
        <v>466</v>
      </c>
      <c r="B653" s="105">
        <f>SUM(B654:B655)</f>
        <v>12042</v>
      </c>
      <c r="C653" s="105">
        <f>SUM(C654:C655)</f>
        <v>13242</v>
      </c>
    </row>
    <row r="654" s="91" customFormat="1" ht="24" customHeight="1" spans="1:3">
      <c r="A654" s="109" t="s">
        <v>467</v>
      </c>
      <c r="B654" s="108">
        <v>2808</v>
      </c>
      <c r="C654" s="108">
        <f>2808+600</f>
        <v>3408</v>
      </c>
    </row>
    <row r="655" s="91" customFormat="1" ht="24" customHeight="1" spans="1:3">
      <c r="A655" s="109" t="s">
        <v>468</v>
      </c>
      <c r="B655" s="108">
        <v>9234</v>
      </c>
      <c r="C655" s="108">
        <f>9234+600</f>
        <v>9834</v>
      </c>
    </row>
    <row r="656" s="91" customFormat="1" ht="24" customHeight="1" spans="1:3">
      <c r="A656" s="110" t="s">
        <v>469</v>
      </c>
      <c r="B656" s="105">
        <f>SUM(B657:B658)</f>
        <v>250.09</v>
      </c>
      <c r="C656" s="105">
        <f>SUM(C657:C658)</f>
        <v>250.09</v>
      </c>
    </row>
    <row r="657" s="91" customFormat="1" ht="24" customHeight="1" spans="1:3">
      <c r="A657" s="109" t="s">
        <v>470</v>
      </c>
      <c r="B657" s="108">
        <v>100.08</v>
      </c>
      <c r="C657" s="108">
        <v>100.08</v>
      </c>
    </row>
    <row r="658" s="91" customFormat="1" ht="24" customHeight="1" spans="1:3">
      <c r="A658" s="109" t="s">
        <v>471</v>
      </c>
      <c r="B658" s="108">
        <v>150.01</v>
      </c>
      <c r="C658" s="108">
        <v>150.01</v>
      </c>
    </row>
    <row r="659" s="91" customFormat="1" ht="24" customHeight="1" spans="1:3">
      <c r="A659" s="110" t="s">
        <v>472</v>
      </c>
      <c r="B659" s="105">
        <f>SUM(B660:B661)</f>
        <v>1414.04</v>
      </c>
      <c r="C659" s="105">
        <f>SUM(C660:C661)</f>
        <v>2114.04</v>
      </c>
    </row>
    <row r="660" s="91" customFormat="1" ht="24" customHeight="1" spans="1:3">
      <c r="A660" s="109" t="s">
        <v>473</v>
      </c>
      <c r="B660" s="108">
        <v>369</v>
      </c>
      <c r="C660" s="108">
        <f>369+200</f>
        <v>569</v>
      </c>
    </row>
    <row r="661" s="91" customFormat="1" ht="24" customHeight="1" spans="1:3">
      <c r="A661" s="109" t="s">
        <v>474</v>
      </c>
      <c r="B661" s="108">
        <v>1045.04</v>
      </c>
      <c r="C661" s="108">
        <f>1045.04+500</f>
        <v>1545.04</v>
      </c>
    </row>
    <row r="662" s="91" customFormat="1" ht="24" customHeight="1" spans="1:3">
      <c r="A662" s="110" t="s">
        <v>475</v>
      </c>
      <c r="B662" s="108"/>
      <c r="C662" s="111"/>
    </row>
    <row r="663" s="91" customFormat="1" ht="24" customHeight="1" spans="1:3">
      <c r="A663" s="109" t="s">
        <v>476</v>
      </c>
      <c r="B663" s="108"/>
      <c r="C663" s="111"/>
    </row>
    <row r="664" s="91" customFormat="1" ht="24" customHeight="1" spans="1:3">
      <c r="A664" s="109" t="s">
        <v>477</v>
      </c>
      <c r="B664" s="108"/>
      <c r="C664" s="111"/>
    </row>
    <row r="665" s="91" customFormat="1" ht="24" customHeight="1" spans="1:3">
      <c r="A665" s="110" t="s">
        <v>478</v>
      </c>
      <c r="B665" s="105">
        <f>SUM(B666:B667)</f>
        <v>6</v>
      </c>
      <c r="C665" s="105">
        <f>SUM(C666:C667)</f>
        <v>241</v>
      </c>
    </row>
    <row r="666" s="91" customFormat="1" ht="24" customHeight="1" spans="1:3">
      <c r="A666" s="109" t="s">
        <v>479</v>
      </c>
      <c r="B666" s="108"/>
      <c r="C666" s="111"/>
    </row>
    <row r="667" s="91" customFormat="1" ht="24" customHeight="1" spans="1:3">
      <c r="A667" s="109" t="s">
        <v>480</v>
      </c>
      <c r="B667" s="108">
        <v>6</v>
      </c>
      <c r="C667" s="108">
        <f>6+235</f>
        <v>241</v>
      </c>
    </row>
    <row r="668" s="91" customFormat="1" ht="24" customHeight="1" spans="1:3">
      <c r="A668" s="110" t="s">
        <v>481</v>
      </c>
      <c r="B668" s="105">
        <f>SUM(B669:B671)</f>
        <v>1300</v>
      </c>
      <c r="C668" s="105">
        <f>SUM(C669:C671)</f>
        <v>1300</v>
      </c>
    </row>
    <row r="669" s="91" customFormat="1" ht="24" customHeight="1" spans="1:3">
      <c r="A669" s="109" t="s">
        <v>482</v>
      </c>
      <c r="B669" s="108"/>
      <c r="C669" s="111"/>
    </row>
    <row r="670" s="91" customFormat="1" ht="24" customHeight="1" spans="1:3">
      <c r="A670" s="109" t="s">
        <v>483</v>
      </c>
      <c r="B670" s="108">
        <v>1300</v>
      </c>
      <c r="C670" s="108">
        <v>1300</v>
      </c>
    </row>
    <row r="671" s="91" customFormat="1" ht="24" customHeight="1" spans="1:3">
      <c r="A671" s="109" t="s">
        <v>484</v>
      </c>
      <c r="B671" s="108"/>
      <c r="C671" s="111"/>
    </row>
    <row r="672" s="91" customFormat="1" ht="24" customHeight="1" spans="1:3">
      <c r="A672" s="110" t="s">
        <v>485</v>
      </c>
      <c r="B672" s="105"/>
      <c r="C672" s="111"/>
    </row>
    <row r="673" s="91" customFormat="1" ht="24" customHeight="1" spans="1:3">
      <c r="A673" s="109" t="s">
        <v>486</v>
      </c>
      <c r="B673" s="108"/>
      <c r="C673" s="111"/>
    </row>
    <row r="674" s="91" customFormat="1" ht="24" customHeight="1" spans="1:3">
      <c r="A674" s="109" t="s">
        <v>487</v>
      </c>
      <c r="B674" s="108"/>
      <c r="C674" s="111"/>
    </row>
    <row r="675" s="91" customFormat="1" ht="24" customHeight="1" spans="1:3">
      <c r="A675" s="109" t="s">
        <v>488</v>
      </c>
      <c r="B675" s="108"/>
      <c r="C675" s="111"/>
    </row>
    <row r="676" s="91" customFormat="1" ht="24" customHeight="1" spans="1:3">
      <c r="A676" s="110" t="s">
        <v>489</v>
      </c>
      <c r="B676" s="105">
        <f>SUM(B677:B684)</f>
        <v>397.29</v>
      </c>
      <c r="C676" s="105">
        <f>SUM(C677:C684)</f>
        <v>397.29</v>
      </c>
    </row>
    <row r="677" s="91" customFormat="1" ht="24" customHeight="1" spans="1:3">
      <c r="A677" s="109" t="s">
        <v>28</v>
      </c>
      <c r="B677" s="108">
        <v>131.23</v>
      </c>
      <c r="C677" s="108">
        <v>131.23</v>
      </c>
    </row>
    <row r="678" s="91" customFormat="1" ht="24" customHeight="1" spans="1:3">
      <c r="A678" s="109" t="s">
        <v>17</v>
      </c>
      <c r="B678" s="108">
        <v>33.4</v>
      </c>
      <c r="C678" s="108">
        <v>33.4</v>
      </c>
    </row>
    <row r="679" s="91" customFormat="1" ht="24" customHeight="1" spans="1:3">
      <c r="A679" s="109" t="s">
        <v>18</v>
      </c>
      <c r="B679" s="108"/>
      <c r="C679" s="108"/>
    </row>
    <row r="680" s="91" customFormat="1" ht="24" customHeight="1" spans="1:3">
      <c r="A680" s="109" t="s">
        <v>490</v>
      </c>
      <c r="B680" s="108">
        <v>50</v>
      </c>
      <c r="C680" s="108">
        <v>50</v>
      </c>
    </row>
    <row r="681" s="91" customFormat="1" ht="24" customHeight="1" spans="1:3">
      <c r="A681" s="109" t="s">
        <v>491</v>
      </c>
      <c r="B681" s="108"/>
      <c r="C681" s="108"/>
    </row>
    <row r="682" s="91" customFormat="1" ht="24" customHeight="1" spans="1:3">
      <c r="A682" s="109" t="s">
        <v>57</v>
      </c>
      <c r="B682" s="108">
        <v>9.5</v>
      </c>
      <c r="C682" s="108">
        <v>9.5</v>
      </c>
    </row>
    <row r="683" s="91" customFormat="1" ht="24" customHeight="1" spans="1:3">
      <c r="A683" s="109" t="s">
        <v>25</v>
      </c>
      <c r="B683" s="108">
        <v>156.72</v>
      </c>
      <c r="C683" s="108">
        <v>156.72</v>
      </c>
    </row>
    <row r="684" s="91" customFormat="1" ht="24" customHeight="1" spans="1:3">
      <c r="A684" s="109" t="s">
        <v>492</v>
      </c>
      <c r="B684" s="108">
        <v>16.44</v>
      </c>
      <c r="C684" s="108">
        <v>16.44</v>
      </c>
    </row>
    <row r="685" s="91" customFormat="1" ht="24" customHeight="1" spans="1:3">
      <c r="A685" s="110" t="s">
        <v>493</v>
      </c>
      <c r="B685" s="105">
        <f>SUM(B686:B687)</f>
        <v>0</v>
      </c>
      <c r="C685" s="105">
        <f>SUM(C686:C687)</f>
        <v>55.89</v>
      </c>
    </row>
    <row r="686" s="91" customFormat="1" ht="24" customHeight="1" spans="1:3">
      <c r="A686" s="109" t="s">
        <v>494</v>
      </c>
      <c r="B686" s="108"/>
      <c r="C686" s="108">
        <v>55.89</v>
      </c>
    </row>
    <row r="687" s="91" customFormat="1" ht="24" customHeight="1" spans="1:3">
      <c r="A687" s="109" t="s">
        <v>495</v>
      </c>
      <c r="B687" s="108"/>
      <c r="C687" s="111"/>
    </row>
    <row r="688" s="91" customFormat="1" ht="24" customHeight="1" spans="1:3">
      <c r="A688" s="110" t="s">
        <v>496</v>
      </c>
      <c r="B688" s="105">
        <f>B689</f>
        <v>2505.63</v>
      </c>
      <c r="C688" s="105">
        <f>C689</f>
        <v>2505.63</v>
      </c>
    </row>
    <row r="689" s="91" customFormat="1" ht="24" customHeight="1" spans="1:3">
      <c r="A689" s="109" t="s">
        <v>497</v>
      </c>
      <c r="B689" s="108">
        <v>2505.63</v>
      </c>
      <c r="C689" s="108">
        <v>2505.63</v>
      </c>
    </row>
    <row r="690" s="91" customFormat="1" ht="24" customHeight="1" spans="1:3">
      <c r="A690" s="106" t="s">
        <v>498</v>
      </c>
      <c r="B690" s="105">
        <f>B691+B696+B711+B715+B727+B731+B736+B740+B744+B747+B756+B758+B764+B772+B769</f>
        <v>34417.24</v>
      </c>
      <c r="C690" s="105">
        <f>C691+C696+C711+C715+C727+C731+C736+C740+C744+C747+C756+C758+C764+C772+C769</f>
        <v>37520.819</v>
      </c>
    </row>
    <row r="691" s="91" customFormat="1" ht="24" customHeight="1" spans="1:3">
      <c r="A691" s="106" t="s">
        <v>499</v>
      </c>
      <c r="B691" s="105">
        <f>SUM(B692:B695)</f>
        <v>1257.42</v>
      </c>
      <c r="C691" s="105">
        <f>SUM(C692:C695)</f>
        <v>1257.42</v>
      </c>
    </row>
    <row r="692" s="91" customFormat="1" ht="24" customHeight="1" spans="1:3">
      <c r="A692" s="109" t="s">
        <v>28</v>
      </c>
      <c r="B692" s="108">
        <v>379.19</v>
      </c>
      <c r="C692" s="108">
        <v>379.19</v>
      </c>
    </row>
    <row r="693" s="91" customFormat="1" ht="24" customHeight="1" spans="1:3">
      <c r="A693" s="109" t="s">
        <v>17</v>
      </c>
      <c r="B693" s="108">
        <v>220.29</v>
      </c>
      <c r="C693" s="108">
        <v>220.29</v>
      </c>
    </row>
    <row r="694" s="91" customFormat="1" ht="24" customHeight="1" spans="1:3">
      <c r="A694" s="109" t="s">
        <v>18</v>
      </c>
      <c r="B694" s="108"/>
      <c r="C694" s="108"/>
    </row>
    <row r="695" s="91" customFormat="1" ht="24" customHeight="1" spans="1:3">
      <c r="A695" s="109" t="s">
        <v>500</v>
      </c>
      <c r="B695" s="108">
        <v>657.94</v>
      </c>
      <c r="C695" s="108">
        <v>657.94</v>
      </c>
    </row>
    <row r="696" s="91" customFormat="1" ht="24" customHeight="1" spans="1:3">
      <c r="A696" s="110" t="s">
        <v>501</v>
      </c>
      <c r="B696" s="105">
        <f>SUM(B697:B710)</f>
        <v>1435.6</v>
      </c>
      <c r="C696" s="105">
        <f>SUM(C697:C710)</f>
        <v>2419.69</v>
      </c>
    </row>
    <row r="697" s="91" customFormat="1" ht="24" customHeight="1" spans="1:3">
      <c r="A697" s="109" t="s">
        <v>502</v>
      </c>
      <c r="B697" s="108">
        <v>398.71</v>
      </c>
      <c r="C697" s="108">
        <f>398.71+984.09</f>
        <v>1382.8</v>
      </c>
    </row>
    <row r="698" s="91" customFormat="1" ht="24" customHeight="1" spans="1:3">
      <c r="A698" s="109" t="s">
        <v>503</v>
      </c>
      <c r="B698" s="108">
        <v>331</v>
      </c>
      <c r="C698" s="108">
        <v>331</v>
      </c>
    </row>
    <row r="699" s="91" customFormat="1" ht="24" customHeight="1" spans="1:3">
      <c r="A699" s="109" t="s">
        <v>504</v>
      </c>
      <c r="B699" s="108"/>
      <c r="C699" s="108"/>
    </row>
    <row r="700" s="91" customFormat="1" ht="24" customHeight="1" spans="1:3">
      <c r="A700" s="109" t="s">
        <v>505</v>
      </c>
      <c r="B700" s="108"/>
      <c r="C700" s="108"/>
    </row>
    <row r="701" s="91" customFormat="1" ht="24" customHeight="1" spans="1:3">
      <c r="A701" s="109" t="s">
        <v>506</v>
      </c>
      <c r="B701" s="108"/>
      <c r="C701" s="108"/>
    </row>
    <row r="702" s="91" customFormat="1" ht="24" customHeight="1" spans="1:3">
      <c r="A702" s="109" t="s">
        <v>507</v>
      </c>
      <c r="B702" s="108"/>
      <c r="C702" s="108"/>
    </row>
    <row r="703" s="91" customFormat="1" ht="24" customHeight="1" spans="1:3">
      <c r="A703" s="109" t="s">
        <v>508</v>
      </c>
      <c r="B703" s="108"/>
      <c r="C703" s="108"/>
    </row>
    <row r="704" s="91" customFormat="1" ht="24" customHeight="1" spans="1:3">
      <c r="A704" s="109" t="s">
        <v>509</v>
      </c>
      <c r="B704" s="108"/>
      <c r="C704" s="108"/>
    </row>
    <row r="705" s="91" customFormat="1" ht="24" customHeight="1" spans="1:3">
      <c r="A705" s="109" t="s">
        <v>510</v>
      </c>
      <c r="B705" s="108"/>
      <c r="C705" s="108"/>
    </row>
    <row r="706" s="91" customFormat="1" ht="24" customHeight="1" spans="1:3">
      <c r="A706" s="109" t="s">
        <v>511</v>
      </c>
      <c r="B706" s="108"/>
      <c r="C706" s="108"/>
    </row>
    <row r="707" s="91" customFormat="1" ht="24" customHeight="1" spans="1:3">
      <c r="A707" s="109" t="s">
        <v>512</v>
      </c>
      <c r="B707" s="108"/>
      <c r="C707" s="108"/>
    </row>
    <row r="708" s="91" customFormat="1" ht="24" customHeight="1" spans="1:3">
      <c r="A708" s="109" t="s">
        <v>513</v>
      </c>
      <c r="B708" s="108"/>
      <c r="C708" s="108"/>
    </row>
    <row r="709" s="91" customFormat="1" ht="24" customHeight="1" spans="1:3">
      <c r="A709" s="109" t="s">
        <v>514</v>
      </c>
      <c r="B709" s="108"/>
      <c r="C709" s="108"/>
    </row>
    <row r="710" s="91" customFormat="1" ht="24" customHeight="1" spans="1:3">
      <c r="A710" s="109" t="s">
        <v>515</v>
      </c>
      <c r="B710" s="108">
        <v>705.89</v>
      </c>
      <c r="C710" s="108">
        <v>705.89</v>
      </c>
    </row>
    <row r="711" s="91" customFormat="1" ht="24" customHeight="1" spans="1:3">
      <c r="A711" s="110" t="s">
        <v>516</v>
      </c>
      <c r="B711" s="105">
        <f>SUM(B712:B714)</f>
        <v>3589.47</v>
      </c>
      <c r="C711" s="105">
        <f>SUM(C712:C714)</f>
        <v>4538.659</v>
      </c>
    </row>
    <row r="712" s="91" customFormat="1" ht="24" customHeight="1" spans="1:3">
      <c r="A712" s="109" t="s">
        <v>517</v>
      </c>
      <c r="B712" s="108">
        <v>341.44</v>
      </c>
      <c r="C712" s="108">
        <v>341.44</v>
      </c>
    </row>
    <row r="713" s="91" customFormat="1" ht="24" customHeight="1" spans="1:3">
      <c r="A713" s="109" t="s">
        <v>518</v>
      </c>
      <c r="B713" s="108">
        <v>2675.84</v>
      </c>
      <c r="C713" s="108">
        <f>2675.84+251.08+15.879</f>
        <v>2942.799</v>
      </c>
    </row>
    <row r="714" s="91" customFormat="1" ht="24" customHeight="1" spans="1:3">
      <c r="A714" s="109" t="s">
        <v>519</v>
      </c>
      <c r="B714" s="108">
        <v>572.19</v>
      </c>
      <c r="C714" s="108">
        <f>572.19+682.23</f>
        <v>1254.42</v>
      </c>
    </row>
    <row r="715" s="91" customFormat="1" ht="24" customHeight="1" spans="1:3">
      <c r="A715" s="110" t="s">
        <v>520</v>
      </c>
      <c r="B715" s="105">
        <f>SUM(B716:B726)</f>
        <v>14198.55</v>
      </c>
      <c r="C715" s="105">
        <f>SUM(C716:C726)</f>
        <v>14920.35</v>
      </c>
    </row>
    <row r="716" s="91" customFormat="1" ht="24" customHeight="1" spans="1:3">
      <c r="A716" s="109" t="s">
        <v>521</v>
      </c>
      <c r="B716" s="108">
        <v>491.99</v>
      </c>
      <c r="C716" s="108">
        <v>491.99</v>
      </c>
    </row>
    <row r="717" s="91" customFormat="1" ht="24" customHeight="1" spans="1:3">
      <c r="A717" s="109" t="s">
        <v>522</v>
      </c>
      <c r="B717" s="108">
        <v>150.46</v>
      </c>
      <c r="C717" s="108">
        <v>150.46</v>
      </c>
    </row>
    <row r="718" s="91" customFormat="1" ht="24" customHeight="1" spans="1:3">
      <c r="A718" s="109" t="s">
        <v>523</v>
      </c>
      <c r="B718" s="108">
        <v>494.56</v>
      </c>
      <c r="C718" s="108">
        <v>494.56</v>
      </c>
    </row>
    <row r="719" s="91" customFormat="1" ht="24" customHeight="1" spans="1:3">
      <c r="A719" s="109" t="s">
        <v>524</v>
      </c>
      <c r="B719" s="108"/>
      <c r="C719" s="108"/>
    </row>
    <row r="720" s="91" customFormat="1" ht="24" customHeight="1" spans="1:3">
      <c r="A720" s="109" t="s">
        <v>525</v>
      </c>
      <c r="B720" s="108"/>
      <c r="C720" s="108"/>
    </row>
    <row r="721" s="91" customFormat="1" ht="24" customHeight="1" spans="1:3">
      <c r="A721" s="109" t="s">
        <v>526</v>
      </c>
      <c r="B721" s="108"/>
      <c r="C721" s="108"/>
    </row>
    <row r="722" s="91" customFormat="1" ht="24" customHeight="1" spans="1:3">
      <c r="A722" s="109" t="s">
        <v>527</v>
      </c>
      <c r="B722" s="108"/>
      <c r="C722" s="108"/>
    </row>
    <row r="723" s="91" customFormat="1" ht="24" customHeight="1" spans="1:3">
      <c r="A723" s="109" t="s">
        <v>528</v>
      </c>
      <c r="B723" s="108">
        <v>9671.96</v>
      </c>
      <c r="C723" s="108">
        <f>9671.96-5800+6983.44</f>
        <v>10855.4</v>
      </c>
    </row>
    <row r="724" s="91" customFormat="1" ht="24" customHeight="1" spans="1:3">
      <c r="A724" s="109" t="s">
        <v>529</v>
      </c>
      <c r="B724" s="108">
        <v>487.26</v>
      </c>
      <c r="C724" s="108">
        <f>487.26+265.36</f>
        <v>752.62</v>
      </c>
    </row>
    <row r="725" s="91" customFormat="1" ht="24" customHeight="1" spans="1:3">
      <c r="A725" s="109" t="s">
        <v>530</v>
      </c>
      <c r="B725" s="108">
        <v>2708.1</v>
      </c>
      <c r="C725" s="108">
        <f>2708.1-727</f>
        <v>1981.1</v>
      </c>
    </row>
    <row r="726" s="91" customFormat="1" ht="24" customHeight="1" spans="1:3">
      <c r="A726" s="109" t="s">
        <v>531</v>
      </c>
      <c r="B726" s="108">
        <v>194.22</v>
      </c>
      <c r="C726" s="108">
        <v>194.22</v>
      </c>
    </row>
    <row r="727" s="91" customFormat="1" ht="24" customHeight="1" spans="1:3">
      <c r="A727" s="110" t="s">
        <v>532</v>
      </c>
      <c r="B727" s="105">
        <f>SUM(B728:B730)</f>
        <v>2714.2</v>
      </c>
      <c r="C727" s="105">
        <f>SUM(C728:C730)</f>
        <v>2998.2</v>
      </c>
    </row>
    <row r="728" s="91" customFormat="1" ht="24" customHeight="1" spans="1:3">
      <c r="A728" s="109" t="s">
        <v>533</v>
      </c>
      <c r="B728" s="108"/>
      <c r="C728" s="111"/>
    </row>
    <row r="729" s="91" customFormat="1" ht="24" customHeight="1" spans="1:3">
      <c r="A729" s="109" t="s">
        <v>534</v>
      </c>
      <c r="B729" s="108">
        <v>2714.2</v>
      </c>
      <c r="C729" s="108">
        <f>2714.2-1544+1828</f>
        <v>2998.2</v>
      </c>
    </row>
    <row r="730" s="91" customFormat="1" ht="24" customHeight="1" spans="1:3">
      <c r="A730" s="109" t="s">
        <v>535</v>
      </c>
      <c r="B730" s="108"/>
      <c r="C730" s="111"/>
    </row>
    <row r="731" s="91" customFormat="1" ht="24" customHeight="1" spans="1:3">
      <c r="A731" s="110" t="s">
        <v>536</v>
      </c>
      <c r="B731" s="105">
        <f>SUM(B732:B735)</f>
        <v>5838.97</v>
      </c>
      <c r="C731" s="105">
        <f>SUM(C732:C735)</f>
        <v>5838.97</v>
      </c>
    </row>
    <row r="732" s="91" customFormat="1" ht="24" customHeight="1" spans="1:3">
      <c r="A732" s="109" t="s">
        <v>537</v>
      </c>
      <c r="B732" s="108">
        <v>1836.37</v>
      </c>
      <c r="C732" s="108">
        <v>1836.37</v>
      </c>
    </row>
    <row r="733" s="91" customFormat="1" ht="24" customHeight="1" spans="1:3">
      <c r="A733" s="109" t="s">
        <v>538</v>
      </c>
      <c r="B733" s="108">
        <v>4002.6</v>
      </c>
      <c r="C733" s="108">
        <v>4002.6</v>
      </c>
    </row>
    <row r="734" s="91" customFormat="1" ht="24" customHeight="1" spans="1:3">
      <c r="A734" s="109" t="s">
        <v>539</v>
      </c>
      <c r="B734" s="108"/>
      <c r="C734" s="108"/>
    </row>
    <row r="735" s="91" customFormat="1" ht="24" customHeight="1" spans="1:3">
      <c r="A735" s="109" t="s">
        <v>540</v>
      </c>
      <c r="B735" s="108"/>
      <c r="C735" s="108"/>
    </row>
    <row r="736" s="91" customFormat="1" ht="24" customHeight="1" spans="1:3">
      <c r="A736" s="110" t="s">
        <v>541</v>
      </c>
      <c r="B736" s="105">
        <f>SUM(B737:B739)</f>
        <v>2548</v>
      </c>
      <c r="C736" s="105">
        <f>SUM(C737:C739)</f>
        <v>2548</v>
      </c>
    </row>
    <row r="737" s="91" customFormat="1" ht="24" customHeight="1" spans="1:3">
      <c r="A737" s="109" t="s">
        <v>542</v>
      </c>
      <c r="B737" s="108">
        <v>500</v>
      </c>
      <c r="C737" s="108">
        <v>500</v>
      </c>
    </row>
    <row r="738" s="91" customFormat="1" ht="24" customHeight="1" spans="1:3">
      <c r="A738" s="109" t="s">
        <v>543</v>
      </c>
      <c r="B738" s="108">
        <v>2048</v>
      </c>
      <c r="C738" s="108">
        <v>2048</v>
      </c>
    </row>
    <row r="739" s="91" customFormat="1" ht="24" customHeight="1" spans="1:3">
      <c r="A739" s="109" t="s">
        <v>544</v>
      </c>
      <c r="B739" s="108"/>
      <c r="C739" s="108"/>
    </row>
    <row r="740" s="91" customFormat="1" ht="24" customHeight="1" spans="1:3">
      <c r="A740" s="110" t="s">
        <v>545</v>
      </c>
      <c r="B740" s="105">
        <f>SUM(B741:B743)</f>
        <v>1200</v>
      </c>
      <c r="C740" s="105">
        <f>SUM(C741:C743)</f>
        <v>1200</v>
      </c>
    </row>
    <row r="741" s="91" customFormat="1" ht="24" customHeight="1" spans="1:3">
      <c r="A741" s="109" t="s">
        <v>546</v>
      </c>
      <c r="B741" s="108">
        <v>1200</v>
      </c>
      <c r="C741" s="108">
        <v>1200</v>
      </c>
    </row>
    <row r="742" s="91" customFormat="1" ht="24" customHeight="1" spans="1:3">
      <c r="A742" s="109" t="s">
        <v>547</v>
      </c>
      <c r="B742" s="108"/>
      <c r="C742" s="108"/>
    </row>
    <row r="743" s="91" customFormat="1" ht="24" customHeight="1" spans="1:3">
      <c r="A743" s="109" t="s">
        <v>548</v>
      </c>
      <c r="B743" s="108"/>
      <c r="C743" s="108"/>
    </row>
    <row r="744" s="91" customFormat="1" ht="24" customHeight="1" spans="1:3">
      <c r="A744" s="110" t="s">
        <v>549</v>
      </c>
      <c r="B744" s="105">
        <f>SUM(B745:B746)</f>
        <v>562.04</v>
      </c>
      <c r="C744" s="105">
        <f>SUM(C745:C746)</f>
        <v>562.04</v>
      </c>
    </row>
    <row r="745" s="91" customFormat="1" ht="24" customHeight="1" spans="1:3">
      <c r="A745" s="109" t="s">
        <v>550</v>
      </c>
      <c r="B745" s="108">
        <v>562.04</v>
      </c>
      <c r="C745" s="108">
        <v>562.04</v>
      </c>
    </row>
    <row r="746" s="91" customFormat="1" ht="24" customHeight="1" spans="1:3">
      <c r="A746" s="109" t="s">
        <v>551</v>
      </c>
      <c r="B746" s="108"/>
      <c r="C746" s="111"/>
    </row>
    <row r="747" s="91" customFormat="1" ht="24" customHeight="1" spans="1:3">
      <c r="A747" s="110" t="s">
        <v>552</v>
      </c>
      <c r="B747" s="105">
        <f>SUM(B748:B755)</f>
        <v>613.58</v>
      </c>
      <c r="C747" s="105">
        <f>SUM(C748:C755)</f>
        <v>675.08</v>
      </c>
    </row>
    <row r="748" s="91" customFormat="1" ht="24" customHeight="1" spans="1:3">
      <c r="A748" s="109" t="s">
        <v>28</v>
      </c>
      <c r="B748" s="108">
        <v>421.14</v>
      </c>
      <c r="C748" s="108">
        <v>421.14</v>
      </c>
    </row>
    <row r="749" s="91" customFormat="1" ht="24" customHeight="1" spans="1:3">
      <c r="A749" s="109" t="s">
        <v>17</v>
      </c>
      <c r="B749" s="108">
        <v>11.28</v>
      </c>
      <c r="C749" s="108">
        <f>11.28+61.5</f>
        <v>72.78</v>
      </c>
    </row>
    <row r="750" s="91" customFormat="1" ht="24" customHeight="1" spans="1:3">
      <c r="A750" s="109" t="s">
        <v>18</v>
      </c>
      <c r="B750" s="108"/>
      <c r="C750" s="108"/>
    </row>
    <row r="751" s="91" customFormat="1" ht="24" customHeight="1" spans="1:3">
      <c r="A751" s="109" t="s">
        <v>57</v>
      </c>
      <c r="B751" s="108">
        <v>22</v>
      </c>
      <c r="C751" s="108">
        <v>22</v>
      </c>
    </row>
    <row r="752" s="91" customFormat="1" ht="24" customHeight="1" spans="1:3">
      <c r="A752" s="109" t="s">
        <v>553</v>
      </c>
      <c r="B752" s="108"/>
      <c r="C752" s="108"/>
    </row>
    <row r="753" s="91" customFormat="1" ht="24" customHeight="1" spans="1:3">
      <c r="A753" s="109" t="s">
        <v>554</v>
      </c>
      <c r="B753" s="108"/>
      <c r="C753" s="108"/>
    </row>
    <row r="754" s="91" customFormat="1" ht="24" customHeight="1" spans="1:3">
      <c r="A754" s="109" t="s">
        <v>25</v>
      </c>
      <c r="B754" s="108">
        <v>104.16</v>
      </c>
      <c r="C754" s="108">
        <v>104.16</v>
      </c>
    </row>
    <row r="755" s="91" customFormat="1" ht="24" customHeight="1" spans="1:3">
      <c r="A755" s="109" t="s">
        <v>555</v>
      </c>
      <c r="B755" s="108">
        <v>55</v>
      </c>
      <c r="C755" s="108">
        <v>55</v>
      </c>
    </row>
    <row r="756" s="91" customFormat="1" ht="24" customHeight="1" spans="1:3">
      <c r="A756" s="110" t="s">
        <v>556</v>
      </c>
      <c r="B756" s="105"/>
      <c r="C756" s="111"/>
    </row>
    <row r="757" s="91" customFormat="1" ht="24" customHeight="1" spans="1:3">
      <c r="A757" s="109" t="s">
        <v>557</v>
      </c>
      <c r="B757" s="108"/>
      <c r="C757" s="111"/>
    </row>
    <row r="758" s="91" customFormat="1" ht="24" customHeight="1" spans="1:3">
      <c r="A758" s="110" t="s">
        <v>558</v>
      </c>
      <c r="B758" s="105">
        <f>SUM(B759:B763)</f>
        <v>177.95</v>
      </c>
      <c r="C758" s="105">
        <f>SUM(C759:C763)</f>
        <v>280.95</v>
      </c>
    </row>
    <row r="759" s="91" customFormat="1" ht="24" customHeight="1" spans="1:3">
      <c r="A759" s="109" t="s">
        <v>28</v>
      </c>
      <c r="B759" s="108"/>
      <c r="C759" s="111"/>
    </row>
    <row r="760" s="91" customFormat="1" ht="24" customHeight="1" spans="1:3">
      <c r="A760" s="109" t="s">
        <v>17</v>
      </c>
      <c r="B760" s="108"/>
      <c r="C760" s="111"/>
    </row>
    <row r="761" s="91" customFormat="1" ht="24" customHeight="1" spans="1:3">
      <c r="A761" s="109" t="s">
        <v>18</v>
      </c>
      <c r="B761" s="108"/>
      <c r="C761" s="111"/>
    </row>
    <row r="762" s="91" customFormat="1" ht="24" customHeight="1" spans="1:3">
      <c r="A762" s="109" t="s">
        <v>559</v>
      </c>
      <c r="B762" s="108">
        <v>177.95</v>
      </c>
      <c r="C762" s="108">
        <f>177.95+103</f>
        <v>280.95</v>
      </c>
    </row>
    <row r="763" s="91" customFormat="1" ht="24" customHeight="1" spans="1:3">
      <c r="A763" s="109" t="s">
        <v>560</v>
      </c>
      <c r="B763" s="108"/>
      <c r="C763" s="111"/>
    </row>
    <row r="764" s="91" customFormat="1" ht="24" customHeight="1" spans="1:3">
      <c r="A764" s="110" t="s">
        <v>561</v>
      </c>
      <c r="B764" s="105"/>
      <c r="C764" s="111"/>
    </row>
    <row r="765" s="91" customFormat="1" ht="24" customHeight="1" spans="1:3">
      <c r="A765" s="109" t="s">
        <v>28</v>
      </c>
      <c r="B765" s="108"/>
      <c r="C765" s="111"/>
    </row>
    <row r="766" s="91" customFormat="1" ht="24" customHeight="1" spans="1:3">
      <c r="A766" s="109" t="s">
        <v>17</v>
      </c>
      <c r="B766" s="108"/>
      <c r="C766" s="111"/>
    </row>
    <row r="767" s="91" customFormat="1" ht="24" customHeight="1" spans="1:3">
      <c r="A767" s="109" t="s">
        <v>18</v>
      </c>
      <c r="B767" s="108"/>
      <c r="C767" s="111"/>
    </row>
    <row r="768" s="91" customFormat="1" ht="24" customHeight="1" spans="1:3">
      <c r="A768" s="109" t="s">
        <v>562</v>
      </c>
      <c r="B768" s="108"/>
      <c r="C768" s="111"/>
    </row>
    <row r="769" s="91" customFormat="1" ht="24" customHeight="1" spans="1:3">
      <c r="A769" s="110" t="s">
        <v>563</v>
      </c>
      <c r="B769" s="105">
        <f>SUM(B770:B771)</f>
        <v>19.6</v>
      </c>
      <c r="C769" s="105">
        <f>SUM(C770:C771)</f>
        <v>19.6</v>
      </c>
    </row>
    <row r="770" s="91" customFormat="1" ht="24" customHeight="1" spans="1:3">
      <c r="A770" s="109" t="s">
        <v>564</v>
      </c>
      <c r="B770" s="108"/>
      <c r="C770" s="111"/>
    </row>
    <row r="771" s="91" customFormat="1" ht="24" customHeight="1" spans="1:3">
      <c r="A771" s="109" t="s">
        <v>565</v>
      </c>
      <c r="B771" s="108">
        <v>19.6</v>
      </c>
      <c r="C771" s="108">
        <v>19.6</v>
      </c>
    </row>
    <row r="772" s="91" customFormat="1" ht="24" customHeight="1" spans="1:3">
      <c r="A772" s="110" t="s">
        <v>566</v>
      </c>
      <c r="B772" s="105">
        <f>B773</f>
        <v>261.86</v>
      </c>
      <c r="C772" s="105">
        <f>C773</f>
        <v>261.86</v>
      </c>
    </row>
    <row r="773" s="91" customFormat="1" ht="24" customHeight="1" spans="1:3">
      <c r="A773" s="109" t="s">
        <v>567</v>
      </c>
      <c r="B773" s="108">
        <v>261.86</v>
      </c>
      <c r="C773" s="108">
        <v>261.86</v>
      </c>
    </row>
    <row r="774" s="91" customFormat="1" ht="24" customHeight="1" spans="1:3">
      <c r="A774" s="106" t="s">
        <v>568</v>
      </c>
      <c r="B774" s="105">
        <f>B775+B785+B789+B798+B805+B812+B815+B818+B820+B822+B828+B830+B832+B843</f>
        <v>3344.98</v>
      </c>
      <c r="C774" s="105">
        <f>C775+C785+C789+C798+C805+C812+C815+C818+C820+C822+C828+C830+C832+C843</f>
        <v>5645.23</v>
      </c>
    </row>
    <row r="775" s="91" customFormat="1" ht="24" customHeight="1" spans="1:3">
      <c r="A775" s="106" t="s">
        <v>569</v>
      </c>
      <c r="B775" s="105">
        <f>SUM(B776:B784)</f>
        <v>325.08</v>
      </c>
      <c r="C775" s="105">
        <f>SUM(C776:C784)</f>
        <v>325.08</v>
      </c>
    </row>
    <row r="776" s="91" customFormat="1" ht="24" customHeight="1" spans="1:3">
      <c r="A776" s="109" t="s">
        <v>28</v>
      </c>
      <c r="B776" s="108">
        <v>262</v>
      </c>
      <c r="C776" s="108">
        <v>262</v>
      </c>
    </row>
    <row r="777" s="91" customFormat="1" ht="24" customHeight="1" spans="1:3">
      <c r="A777" s="109" t="s">
        <v>17</v>
      </c>
      <c r="B777" s="108">
        <v>28</v>
      </c>
      <c r="C777" s="108">
        <v>28</v>
      </c>
    </row>
    <row r="778" s="91" customFormat="1" ht="24" customHeight="1" spans="1:3">
      <c r="A778" s="109" t="s">
        <v>18</v>
      </c>
      <c r="B778" s="108"/>
      <c r="C778" s="108"/>
    </row>
    <row r="779" s="91" customFormat="1" ht="24" customHeight="1" spans="1:3">
      <c r="A779" s="109" t="s">
        <v>570</v>
      </c>
      <c r="B779" s="108"/>
      <c r="C779" s="108"/>
    </row>
    <row r="780" s="91" customFormat="1" ht="24" customHeight="1" spans="1:3">
      <c r="A780" s="109" t="s">
        <v>571</v>
      </c>
      <c r="B780" s="108"/>
      <c r="C780" s="108"/>
    </row>
    <row r="781" s="91" customFormat="1" ht="24" customHeight="1" spans="1:3">
      <c r="A781" s="109" t="s">
        <v>572</v>
      </c>
      <c r="B781" s="108"/>
      <c r="C781" s="108"/>
    </row>
    <row r="782" s="91" customFormat="1" ht="24" customHeight="1" spans="1:3">
      <c r="A782" s="109" t="s">
        <v>573</v>
      </c>
      <c r="B782" s="108"/>
      <c r="C782" s="108"/>
    </row>
    <row r="783" s="91" customFormat="1" ht="24" customHeight="1" spans="1:3">
      <c r="A783" s="109" t="s">
        <v>574</v>
      </c>
      <c r="B783" s="108"/>
      <c r="C783" s="108"/>
    </row>
    <row r="784" s="91" customFormat="1" ht="24" customHeight="1" spans="1:3">
      <c r="A784" s="109" t="s">
        <v>575</v>
      </c>
      <c r="B784" s="108">
        <v>35.08</v>
      </c>
      <c r="C784" s="108">
        <v>35.08</v>
      </c>
    </row>
    <row r="785" s="91" customFormat="1" ht="24" customHeight="1" spans="1:3">
      <c r="A785" s="110" t="s">
        <v>576</v>
      </c>
      <c r="B785" s="108"/>
      <c r="C785" s="111"/>
    </row>
    <row r="786" s="91" customFormat="1" ht="24" customHeight="1" spans="1:3">
      <c r="A786" s="109" t="s">
        <v>577</v>
      </c>
      <c r="B786" s="108"/>
      <c r="C786" s="111"/>
    </row>
    <row r="787" s="91" customFormat="1" ht="24" customHeight="1" spans="1:3">
      <c r="A787" s="109" t="s">
        <v>578</v>
      </c>
      <c r="B787" s="108"/>
      <c r="C787" s="111"/>
    </row>
    <row r="788" s="91" customFormat="1" ht="24" customHeight="1" spans="1:3">
      <c r="A788" s="109" t="s">
        <v>579</v>
      </c>
      <c r="B788" s="108"/>
      <c r="C788" s="111"/>
    </row>
    <row r="789" s="91" customFormat="1" ht="24" customHeight="1" spans="1:3">
      <c r="A789" s="110" t="s">
        <v>580</v>
      </c>
      <c r="B789" s="105">
        <f>SUM(B790:B797)</f>
        <v>2000</v>
      </c>
      <c r="C789" s="105">
        <f>SUM(C790:C797)</f>
        <v>3505</v>
      </c>
    </row>
    <row r="790" s="91" customFormat="1" ht="24" customHeight="1" spans="1:3">
      <c r="A790" s="109" t="s">
        <v>581</v>
      </c>
      <c r="B790" s="108"/>
      <c r="C790" s="111"/>
    </row>
    <row r="791" s="91" customFormat="1" ht="24" customHeight="1" spans="1:3">
      <c r="A791" s="109" t="s">
        <v>582</v>
      </c>
      <c r="B791" s="108">
        <v>2000</v>
      </c>
      <c r="C791" s="108">
        <f>2000+1505</f>
        <v>3505</v>
      </c>
    </row>
    <row r="792" s="91" customFormat="1" ht="24" customHeight="1" spans="1:3">
      <c r="A792" s="109" t="s">
        <v>583</v>
      </c>
      <c r="B792" s="108"/>
      <c r="C792" s="111"/>
    </row>
    <row r="793" s="91" customFormat="1" ht="24" customHeight="1" spans="1:3">
      <c r="A793" s="109" t="s">
        <v>584</v>
      </c>
      <c r="B793" s="108"/>
      <c r="C793" s="111"/>
    </row>
    <row r="794" s="91" customFormat="1" ht="24" customHeight="1" spans="1:3">
      <c r="A794" s="109" t="s">
        <v>585</v>
      </c>
      <c r="B794" s="108"/>
      <c r="C794" s="111"/>
    </row>
    <row r="795" s="91" customFormat="1" ht="24" customHeight="1" spans="1:3">
      <c r="A795" s="109" t="s">
        <v>586</v>
      </c>
      <c r="B795" s="108"/>
      <c r="C795" s="111"/>
    </row>
    <row r="796" s="91" customFormat="1" ht="24" customHeight="1" spans="1:3">
      <c r="A796" s="109" t="s">
        <v>587</v>
      </c>
      <c r="B796" s="108"/>
      <c r="C796" s="111"/>
    </row>
    <row r="797" s="91" customFormat="1" ht="24" customHeight="1" spans="1:3">
      <c r="A797" s="109" t="s">
        <v>588</v>
      </c>
      <c r="B797" s="108"/>
      <c r="C797" s="111"/>
    </row>
    <row r="798" s="91" customFormat="1" ht="24" customHeight="1" spans="1:3">
      <c r="A798" s="110" t="s">
        <v>589</v>
      </c>
      <c r="B798" s="105">
        <f>SUM(B799:B804)</f>
        <v>1019.01</v>
      </c>
      <c r="C798" s="105">
        <f>SUM(C799:C804)</f>
        <v>1242.18</v>
      </c>
    </row>
    <row r="799" s="91" customFormat="1" ht="24" customHeight="1" spans="1:3">
      <c r="A799" s="109" t="s">
        <v>590</v>
      </c>
      <c r="B799" s="108"/>
      <c r="C799" s="111">
        <v>101</v>
      </c>
    </row>
    <row r="800" s="91" customFormat="1" ht="24" customHeight="1" spans="1:3">
      <c r="A800" s="109" t="s">
        <v>591</v>
      </c>
      <c r="B800" s="108">
        <v>1000</v>
      </c>
      <c r="C800" s="108">
        <f>1000+141.18</f>
        <v>1141.18</v>
      </c>
    </row>
    <row r="801" s="91" customFormat="1" ht="24" customHeight="1" spans="1:3">
      <c r="A801" s="109" t="s">
        <v>592</v>
      </c>
      <c r="B801" s="108"/>
      <c r="C801" s="111"/>
    </row>
    <row r="802" s="91" customFormat="1" ht="24" customHeight="1" spans="1:3">
      <c r="A802" s="109" t="s">
        <v>593</v>
      </c>
      <c r="B802" s="108"/>
      <c r="C802" s="111"/>
    </row>
    <row r="803" s="91" customFormat="1" ht="24" customHeight="1" spans="1:3">
      <c r="A803" s="109" t="s">
        <v>594</v>
      </c>
      <c r="B803" s="108"/>
      <c r="C803" s="111"/>
    </row>
    <row r="804" s="91" customFormat="1" ht="24" customHeight="1" spans="1:3">
      <c r="A804" s="109" t="s">
        <v>595</v>
      </c>
      <c r="B804" s="108">
        <v>19.01</v>
      </c>
      <c r="C804" s="111">
        <v>0</v>
      </c>
    </row>
    <row r="805" s="91" customFormat="1" ht="24" customHeight="1" spans="1:3">
      <c r="A805" s="110" t="s">
        <v>596</v>
      </c>
      <c r="B805" s="105">
        <f>SUM(B806:B811)</f>
        <v>0.89</v>
      </c>
      <c r="C805" s="105">
        <f>SUM(C806:C811)</f>
        <v>572.97</v>
      </c>
    </row>
    <row r="806" s="91" customFormat="1" ht="24" customHeight="1" spans="1:3">
      <c r="A806" s="109" t="s">
        <v>597</v>
      </c>
      <c r="B806" s="108">
        <v>0.89</v>
      </c>
      <c r="C806" s="108">
        <f>0.89+572.08</f>
        <v>572.97</v>
      </c>
    </row>
    <row r="807" s="91" customFormat="1" ht="24" customHeight="1" spans="1:3">
      <c r="A807" s="109" t="s">
        <v>598</v>
      </c>
      <c r="B807" s="108"/>
      <c r="C807" s="111"/>
    </row>
    <row r="808" s="91" customFormat="1" ht="24" customHeight="1" spans="1:3">
      <c r="A808" s="109" t="s">
        <v>599</v>
      </c>
      <c r="B808" s="108"/>
      <c r="C808" s="111"/>
    </row>
    <row r="809" s="91" customFormat="1" ht="24" customHeight="1" spans="1:3">
      <c r="A809" s="109" t="s">
        <v>600</v>
      </c>
      <c r="B809" s="108"/>
      <c r="C809" s="111"/>
    </row>
    <row r="810" s="91" customFormat="1" ht="24" customHeight="1" spans="1:3">
      <c r="A810" s="109" t="s">
        <v>601</v>
      </c>
      <c r="B810" s="108"/>
      <c r="C810" s="111"/>
    </row>
    <row r="811" s="91" customFormat="1" ht="24" customHeight="1" spans="1:3">
      <c r="A811" s="109" t="s">
        <v>602</v>
      </c>
      <c r="B811" s="108"/>
      <c r="C811" s="111"/>
    </row>
    <row r="812" s="91" customFormat="1" ht="24" customHeight="1" spans="1:3">
      <c r="A812" s="110" t="s">
        <v>603</v>
      </c>
      <c r="B812" s="108"/>
      <c r="C812" s="111"/>
    </row>
    <row r="813" s="91" customFormat="1" ht="24" customHeight="1" spans="1:3">
      <c r="A813" s="109" t="s">
        <v>604</v>
      </c>
      <c r="B813" s="108"/>
      <c r="C813" s="111"/>
    </row>
    <row r="814" s="91" customFormat="1" ht="24" customHeight="1" spans="1:3">
      <c r="A814" s="109" t="s">
        <v>605</v>
      </c>
      <c r="B814" s="108"/>
      <c r="C814" s="111"/>
    </row>
    <row r="815" s="91" customFormat="1" ht="24" customHeight="1" spans="1:3">
      <c r="A815" s="110" t="s">
        <v>606</v>
      </c>
      <c r="B815" s="108"/>
      <c r="C815" s="111"/>
    </row>
    <row r="816" s="91" customFormat="1" ht="24" customHeight="1" spans="1:3">
      <c r="A816" s="109" t="s">
        <v>607</v>
      </c>
      <c r="B816" s="108"/>
      <c r="C816" s="111"/>
    </row>
    <row r="817" s="91" customFormat="1" ht="24" customHeight="1" spans="1:3">
      <c r="A817" s="109" t="s">
        <v>608</v>
      </c>
      <c r="B817" s="108"/>
      <c r="C817" s="111"/>
    </row>
    <row r="818" s="91" customFormat="1" ht="24" customHeight="1" spans="1:3">
      <c r="A818" s="110" t="s">
        <v>609</v>
      </c>
      <c r="B818" s="108"/>
      <c r="C818" s="111"/>
    </row>
    <row r="819" s="91" customFormat="1" ht="24" customHeight="1" spans="1:3">
      <c r="A819" s="109" t="s">
        <v>610</v>
      </c>
      <c r="B819" s="108"/>
      <c r="C819" s="111"/>
    </row>
    <row r="820" s="91" customFormat="1" ht="24" customHeight="1" spans="1:3">
      <c r="A820" s="110" t="s">
        <v>611</v>
      </c>
      <c r="B820" s="108">
        <f>SUM(B821)</f>
        <v>0</v>
      </c>
      <c r="C820" s="108">
        <f>SUM(C821)</f>
        <v>0</v>
      </c>
    </row>
    <row r="821" s="91" customFormat="1" ht="24" customHeight="1" spans="1:3">
      <c r="A821" s="109" t="s">
        <v>612</v>
      </c>
      <c r="B821" s="108"/>
      <c r="C821" s="111"/>
    </row>
    <row r="822" s="91" customFormat="1" ht="24" customHeight="1" spans="1:3">
      <c r="A822" s="110" t="s">
        <v>613</v>
      </c>
      <c r="B822" s="108"/>
      <c r="C822" s="111"/>
    </row>
    <row r="823" s="91" customFormat="1" ht="24" customHeight="1" spans="1:3">
      <c r="A823" s="109" t="s">
        <v>614</v>
      </c>
      <c r="B823" s="108"/>
      <c r="C823" s="111"/>
    </row>
    <row r="824" s="91" customFormat="1" ht="24" customHeight="1" spans="1:3">
      <c r="A824" s="109" t="s">
        <v>615</v>
      </c>
      <c r="B824" s="108"/>
      <c r="C824" s="111"/>
    </row>
    <row r="825" s="91" customFormat="1" ht="24" customHeight="1" spans="1:3">
      <c r="A825" s="109" t="s">
        <v>616</v>
      </c>
      <c r="B825" s="108"/>
      <c r="C825" s="111"/>
    </row>
    <row r="826" s="91" customFormat="1" ht="24" customHeight="1" spans="1:3">
      <c r="A826" s="109" t="s">
        <v>617</v>
      </c>
      <c r="B826" s="108"/>
      <c r="C826" s="111"/>
    </row>
    <row r="827" s="91" customFormat="1" ht="24" customHeight="1" spans="1:3">
      <c r="A827" s="109" t="s">
        <v>618</v>
      </c>
      <c r="B827" s="108"/>
      <c r="C827" s="111"/>
    </row>
    <row r="828" s="91" customFormat="1" ht="24" customHeight="1" spans="1:3">
      <c r="A828" s="110" t="s">
        <v>619</v>
      </c>
      <c r="B828" s="108"/>
      <c r="C828" s="111"/>
    </row>
    <row r="829" s="91" customFormat="1" ht="24" customHeight="1" spans="1:3">
      <c r="A829" s="109" t="s">
        <v>620</v>
      </c>
      <c r="B829" s="108"/>
      <c r="C829" s="111"/>
    </row>
    <row r="830" s="91" customFormat="1" ht="24" customHeight="1" spans="1:3">
      <c r="A830" s="110" t="s">
        <v>621</v>
      </c>
      <c r="B830" s="108"/>
      <c r="C830" s="111"/>
    </row>
    <row r="831" s="91" customFormat="1" ht="24" customHeight="1" spans="1:3">
      <c r="A831" s="109" t="s">
        <v>622</v>
      </c>
      <c r="B831" s="108"/>
      <c r="C831" s="111"/>
    </row>
    <row r="832" s="91" customFormat="1" ht="24" customHeight="1" spans="1:3">
      <c r="A832" s="110" t="s">
        <v>623</v>
      </c>
      <c r="B832" s="108"/>
      <c r="C832" s="111"/>
    </row>
    <row r="833" s="91" customFormat="1" ht="24" customHeight="1" spans="1:3">
      <c r="A833" s="109" t="s">
        <v>28</v>
      </c>
      <c r="B833" s="108"/>
      <c r="C833" s="111"/>
    </row>
    <row r="834" s="91" customFormat="1" ht="24" customHeight="1" spans="1:3">
      <c r="A834" s="109" t="s">
        <v>17</v>
      </c>
      <c r="B834" s="108"/>
      <c r="C834" s="111"/>
    </row>
    <row r="835" s="91" customFormat="1" ht="24" customHeight="1" spans="1:3">
      <c r="A835" s="109" t="s">
        <v>18</v>
      </c>
      <c r="B835" s="108"/>
      <c r="C835" s="111"/>
    </row>
    <row r="836" s="91" customFormat="1" ht="24" customHeight="1" spans="1:3">
      <c r="A836" s="109" t="s">
        <v>624</v>
      </c>
      <c r="B836" s="108"/>
      <c r="C836" s="111"/>
    </row>
    <row r="837" s="91" customFormat="1" ht="24" customHeight="1" spans="1:3">
      <c r="A837" s="109" t="s">
        <v>625</v>
      </c>
      <c r="B837" s="108"/>
      <c r="C837" s="111"/>
    </row>
    <row r="838" s="91" customFormat="1" ht="24" customHeight="1" spans="1:3">
      <c r="A838" s="109" t="s">
        <v>626</v>
      </c>
      <c r="B838" s="108"/>
      <c r="C838" s="111"/>
    </row>
    <row r="839" s="91" customFormat="1" ht="24" customHeight="1" spans="1:3">
      <c r="A839" s="109" t="s">
        <v>57</v>
      </c>
      <c r="B839" s="108"/>
      <c r="C839" s="111"/>
    </row>
    <row r="840" s="91" customFormat="1" ht="24" customHeight="1" spans="1:3">
      <c r="A840" s="109" t="s">
        <v>627</v>
      </c>
      <c r="B840" s="108"/>
      <c r="C840" s="111"/>
    </row>
    <row r="841" s="91" customFormat="1" ht="24" customHeight="1" spans="1:3">
      <c r="A841" s="109" t="s">
        <v>25</v>
      </c>
      <c r="B841" s="108"/>
      <c r="C841" s="111"/>
    </row>
    <row r="842" s="91" customFormat="1" ht="24" customHeight="1" spans="1:3">
      <c r="A842" s="109" t="s">
        <v>628</v>
      </c>
      <c r="B842" s="108"/>
      <c r="C842" s="111"/>
    </row>
    <row r="843" s="91" customFormat="1" ht="24" customHeight="1" spans="1:3">
      <c r="A843" s="110" t="s">
        <v>629</v>
      </c>
      <c r="B843" s="105">
        <f>B844</f>
        <v>0</v>
      </c>
      <c r="C843" s="111"/>
    </row>
    <row r="844" s="91" customFormat="1" ht="24" customHeight="1" spans="1:3">
      <c r="A844" s="109" t="s">
        <v>630</v>
      </c>
      <c r="B844" s="108"/>
      <c r="C844" s="111"/>
    </row>
    <row r="845" s="91" customFormat="1" ht="24" customHeight="1" spans="1:3">
      <c r="A845" s="106" t="s">
        <v>631</v>
      </c>
      <c r="B845" s="105">
        <f>B846+B857+B859+B862+B864+B866</f>
        <v>43389.54</v>
      </c>
      <c r="C845" s="105">
        <f>C846+C857+C859+C862+C864+C866</f>
        <v>46117.54</v>
      </c>
    </row>
    <row r="846" s="91" customFormat="1" ht="24" customHeight="1" spans="1:3">
      <c r="A846" s="106" t="s">
        <v>632</v>
      </c>
      <c r="B846" s="105">
        <f>SUM(B847:B856)</f>
        <v>1211.9</v>
      </c>
      <c r="C846" s="105">
        <f>SUM(C847:C856)</f>
        <v>1211.9</v>
      </c>
    </row>
    <row r="847" s="91" customFormat="1" ht="24" customHeight="1" spans="1:3">
      <c r="A847" s="109" t="s">
        <v>28</v>
      </c>
      <c r="B847" s="108">
        <v>514.62</v>
      </c>
      <c r="C847" s="108">
        <v>514.62</v>
      </c>
    </row>
    <row r="848" s="91" customFormat="1" ht="24" customHeight="1" spans="1:3">
      <c r="A848" s="109" t="s">
        <v>17</v>
      </c>
      <c r="B848" s="108">
        <v>98</v>
      </c>
      <c r="C848" s="108">
        <v>98</v>
      </c>
    </row>
    <row r="849" s="91" customFormat="1" ht="24" customHeight="1" spans="1:3">
      <c r="A849" s="109" t="s">
        <v>18</v>
      </c>
      <c r="B849" s="108"/>
      <c r="C849" s="108"/>
    </row>
    <row r="850" s="91" customFormat="1" ht="24" customHeight="1" spans="1:3">
      <c r="A850" s="109" t="s">
        <v>633</v>
      </c>
      <c r="B850" s="108">
        <v>72.4</v>
      </c>
      <c r="C850" s="108">
        <v>72.4</v>
      </c>
    </row>
    <row r="851" s="91" customFormat="1" ht="24" customHeight="1" spans="1:3">
      <c r="A851" s="109" t="s">
        <v>634</v>
      </c>
      <c r="B851" s="108"/>
      <c r="C851" s="108"/>
    </row>
    <row r="852" s="91" customFormat="1" ht="24" customHeight="1" spans="1:3">
      <c r="A852" s="109" t="s">
        <v>635</v>
      </c>
      <c r="B852" s="108"/>
      <c r="C852" s="108"/>
    </row>
    <row r="853" s="91" customFormat="1" ht="24" customHeight="1" spans="1:3">
      <c r="A853" s="109" t="s">
        <v>636</v>
      </c>
      <c r="B853" s="108"/>
      <c r="C853" s="108"/>
    </row>
    <row r="854" s="91" customFormat="1" ht="24" customHeight="1" spans="1:3">
      <c r="A854" s="109" t="s">
        <v>637</v>
      </c>
      <c r="B854" s="108"/>
      <c r="C854" s="108"/>
    </row>
    <row r="855" s="91" customFormat="1" ht="24" customHeight="1" spans="1:3">
      <c r="A855" s="109" t="s">
        <v>638</v>
      </c>
      <c r="B855" s="108"/>
      <c r="C855" s="108"/>
    </row>
    <row r="856" s="91" customFormat="1" ht="24" customHeight="1" spans="1:3">
      <c r="A856" s="109" t="s">
        <v>639</v>
      </c>
      <c r="B856" s="108">
        <v>526.88</v>
      </c>
      <c r="C856" s="108">
        <v>526.88</v>
      </c>
    </row>
    <row r="857" s="91" customFormat="1" ht="24" customHeight="1" spans="1:3">
      <c r="A857" s="110" t="s">
        <v>640</v>
      </c>
      <c r="B857" s="105">
        <f>B858</f>
        <v>8176.8</v>
      </c>
      <c r="C857" s="105">
        <f>C858</f>
        <v>8176.8</v>
      </c>
    </row>
    <row r="858" s="91" customFormat="1" ht="24" customHeight="1" spans="1:3">
      <c r="A858" s="109" t="s">
        <v>641</v>
      </c>
      <c r="B858" s="108">
        <v>8176.8</v>
      </c>
      <c r="C858" s="108">
        <v>8176.8</v>
      </c>
    </row>
    <row r="859" s="91" customFormat="1" ht="24" customHeight="1" spans="1:3">
      <c r="A859" s="110" t="s">
        <v>642</v>
      </c>
      <c r="B859" s="105">
        <f>SUM(B860:B861)</f>
        <v>32033.5</v>
      </c>
      <c r="C859" s="105">
        <f>SUM(C860:C861)</f>
        <v>34761.5</v>
      </c>
    </row>
    <row r="860" s="91" customFormat="1" ht="24" customHeight="1" spans="1:3">
      <c r="A860" s="109" t="s">
        <v>643</v>
      </c>
      <c r="B860" s="108">
        <v>32033.5</v>
      </c>
      <c r="C860" s="108">
        <f>32033.5+2728</f>
        <v>34761.5</v>
      </c>
    </row>
    <row r="861" s="91" customFormat="1" ht="24" customHeight="1" spans="1:3">
      <c r="A861" s="109" t="s">
        <v>644</v>
      </c>
      <c r="B861" s="108"/>
      <c r="C861" s="111"/>
    </row>
    <row r="862" s="91" customFormat="1" ht="24" customHeight="1" spans="1:3">
      <c r="A862" s="110" t="s">
        <v>645</v>
      </c>
      <c r="B862" s="105">
        <f>B863</f>
        <v>1164.8</v>
      </c>
      <c r="C862" s="105">
        <f>C863</f>
        <v>1164.8</v>
      </c>
    </row>
    <row r="863" s="91" customFormat="1" ht="24" customHeight="1" spans="1:3">
      <c r="A863" s="109" t="s">
        <v>646</v>
      </c>
      <c r="B863" s="108">
        <v>1164.8</v>
      </c>
      <c r="C863" s="108">
        <v>1164.8</v>
      </c>
    </row>
    <row r="864" s="91" customFormat="1" ht="24" customHeight="1" spans="1:3">
      <c r="A864" s="110" t="s">
        <v>647</v>
      </c>
      <c r="B864" s="105">
        <f>B865</f>
        <v>97.54</v>
      </c>
      <c r="C864" s="105">
        <f>C865</f>
        <v>97.54</v>
      </c>
    </row>
    <row r="865" s="91" customFormat="1" ht="24" customHeight="1" spans="1:3">
      <c r="A865" s="109" t="s">
        <v>648</v>
      </c>
      <c r="B865" s="108">
        <v>97.54</v>
      </c>
      <c r="C865" s="108">
        <v>97.54</v>
      </c>
    </row>
    <row r="866" s="91" customFormat="1" ht="24" customHeight="1" spans="1:3">
      <c r="A866" s="110" t="s">
        <v>649</v>
      </c>
      <c r="B866" s="105">
        <f>B867</f>
        <v>705</v>
      </c>
      <c r="C866" s="105">
        <f>C867</f>
        <v>705</v>
      </c>
    </row>
    <row r="867" s="91" customFormat="1" ht="24" customHeight="1" spans="1:3">
      <c r="A867" s="109" t="s">
        <v>650</v>
      </c>
      <c r="B867" s="108">
        <v>705</v>
      </c>
      <c r="C867" s="108">
        <v>705</v>
      </c>
    </row>
    <row r="868" s="91" customFormat="1" ht="24" customHeight="1" spans="1:3">
      <c r="A868" s="106" t="s">
        <v>651</v>
      </c>
      <c r="B868" s="105">
        <f>B869+B895+B918+B946+B957+B964+B970+B973</f>
        <v>63815.07</v>
      </c>
      <c r="C868" s="105">
        <f>C869+C895+C918+C946+C957+C964+C970+C973</f>
        <v>63815.07</v>
      </c>
    </row>
    <row r="869" s="91" customFormat="1" ht="24" customHeight="1" spans="1:3">
      <c r="A869" s="106" t="s">
        <v>652</v>
      </c>
      <c r="B869" s="105">
        <f>SUM(B870:B894)</f>
        <v>21074.27</v>
      </c>
      <c r="C869" s="105">
        <f>SUM(C870:C894)</f>
        <v>21074.27</v>
      </c>
    </row>
    <row r="870" s="91" customFormat="1" ht="24" customHeight="1" spans="1:3">
      <c r="A870" s="109" t="s">
        <v>28</v>
      </c>
      <c r="B870" s="108">
        <v>1166.76</v>
      </c>
      <c r="C870" s="108">
        <v>1166.76</v>
      </c>
    </row>
    <row r="871" s="91" customFormat="1" ht="24" customHeight="1" spans="1:3">
      <c r="A871" s="109" t="s">
        <v>17</v>
      </c>
      <c r="B871" s="108">
        <v>92.92</v>
      </c>
      <c r="C871" s="108">
        <v>92.92</v>
      </c>
    </row>
    <row r="872" s="91" customFormat="1" ht="24" customHeight="1" spans="1:3">
      <c r="A872" s="109" t="s">
        <v>18</v>
      </c>
      <c r="B872" s="108"/>
      <c r="C872" s="108"/>
    </row>
    <row r="873" s="91" customFormat="1" ht="24" customHeight="1" spans="1:3">
      <c r="A873" s="109" t="s">
        <v>25</v>
      </c>
      <c r="B873" s="108">
        <v>1848.49</v>
      </c>
      <c r="C873" s="108">
        <v>1848.49</v>
      </c>
    </row>
    <row r="874" s="91" customFormat="1" ht="24" customHeight="1" spans="1:3">
      <c r="A874" s="109" t="s">
        <v>653</v>
      </c>
      <c r="B874" s="108"/>
      <c r="C874" s="108"/>
    </row>
    <row r="875" s="91" customFormat="1" ht="24" customHeight="1" spans="1:3">
      <c r="A875" s="109" t="s">
        <v>654</v>
      </c>
      <c r="B875" s="108"/>
      <c r="C875" s="108"/>
    </row>
    <row r="876" s="91" customFormat="1" ht="24" customHeight="1" spans="1:3">
      <c r="A876" s="109" t="s">
        <v>655</v>
      </c>
      <c r="B876" s="108">
        <v>38.93</v>
      </c>
      <c r="C876" s="108">
        <v>38.93</v>
      </c>
    </row>
    <row r="877" s="91" customFormat="1" ht="24" customHeight="1" spans="1:3">
      <c r="A877" s="109" t="s">
        <v>656</v>
      </c>
      <c r="B877" s="108"/>
      <c r="C877" s="108"/>
    </row>
    <row r="878" s="91" customFormat="1" ht="24" customHeight="1" spans="1:3">
      <c r="A878" s="109" t="s">
        <v>657</v>
      </c>
      <c r="B878" s="108">
        <v>6.5</v>
      </c>
      <c r="C878" s="108">
        <v>6.5</v>
      </c>
    </row>
    <row r="879" s="91" customFormat="1" ht="24" customHeight="1" spans="1:3">
      <c r="A879" s="109" t="s">
        <v>658</v>
      </c>
      <c r="B879" s="108"/>
      <c r="C879" s="108"/>
    </row>
    <row r="880" s="91" customFormat="1" ht="24" customHeight="1" spans="1:3">
      <c r="A880" s="109" t="s">
        <v>659</v>
      </c>
      <c r="B880" s="108"/>
      <c r="C880" s="108"/>
    </row>
    <row r="881" s="91" customFormat="1" ht="24" customHeight="1" spans="1:3">
      <c r="A881" s="109" t="s">
        <v>660</v>
      </c>
      <c r="B881" s="108"/>
      <c r="C881" s="108"/>
    </row>
    <row r="882" s="91" customFormat="1" ht="24" customHeight="1" spans="1:3">
      <c r="A882" s="109" t="s">
        <v>661</v>
      </c>
      <c r="B882" s="108">
        <v>75.36</v>
      </c>
      <c r="C882" s="108">
        <v>75.36</v>
      </c>
    </row>
    <row r="883" s="91" customFormat="1" ht="24" customHeight="1" spans="1:3">
      <c r="A883" s="109" t="s">
        <v>662</v>
      </c>
      <c r="B883" s="108"/>
      <c r="C883" s="108"/>
    </row>
    <row r="884" s="91" customFormat="1" ht="24" customHeight="1" spans="1:3">
      <c r="A884" s="109" t="s">
        <v>663</v>
      </c>
      <c r="B884" s="108"/>
      <c r="C884" s="108"/>
    </row>
    <row r="885" s="91" customFormat="1" ht="24" customHeight="1" spans="1:3">
      <c r="A885" s="109" t="s">
        <v>664</v>
      </c>
      <c r="B885" s="108">
        <v>7710.74</v>
      </c>
      <c r="C885" s="108">
        <v>7710.74</v>
      </c>
    </row>
    <row r="886" s="91" customFormat="1" ht="24" customHeight="1" spans="1:3">
      <c r="A886" s="109" t="s">
        <v>665</v>
      </c>
      <c r="B886" s="108"/>
      <c r="C886" s="108"/>
    </row>
    <row r="887" s="91" customFormat="1" ht="24" customHeight="1" spans="1:3">
      <c r="A887" s="109" t="s">
        <v>666</v>
      </c>
      <c r="B887" s="108"/>
      <c r="C887" s="108"/>
    </row>
    <row r="888" s="91" customFormat="1" ht="24" customHeight="1" spans="1:3">
      <c r="A888" s="109" t="s">
        <v>667</v>
      </c>
      <c r="B888" s="108">
        <v>27.93</v>
      </c>
      <c r="C888" s="108">
        <v>27.93</v>
      </c>
    </row>
    <row r="889" s="91" customFormat="1" ht="24" customHeight="1" spans="1:3">
      <c r="A889" s="109" t="s">
        <v>668</v>
      </c>
      <c r="B889" s="108">
        <v>1.44</v>
      </c>
      <c r="C889" s="108">
        <v>1.44</v>
      </c>
    </row>
    <row r="890" s="91" customFormat="1" ht="24" customHeight="1" spans="1:3">
      <c r="A890" s="109" t="s">
        <v>669</v>
      </c>
      <c r="B890" s="108">
        <v>5530.2</v>
      </c>
      <c r="C890" s="108">
        <v>5530.2</v>
      </c>
    </row>
    <row r="891" s="91" customFormat="1" ht="24" customHeight="1" spans="1:3">
      <c r="A891" s="109" t="s">
        <v>670</v>
      </c>
      <c r="B891" s="108">
        <v>43.14</v>
      </c>
      <c r="C891" s="108">
        <v>43.14</v>
      </c>
    </row>
    <row r="892" s="91" customFormat="1" ht="24" customHeight="1" spans="1:3">
      <c r="A892" s="109" t="s">
        <v>671</v>
      </c>
      <c r="B892" s="108"/>
      <c r="C892" s="108"/>
    </row>
    <row r="893" s="91" customFormat="1" ht="24" customHeight="1" spans="1:3">
      <c r="A893" s="109" t="s">
        <v>672</v>
      </c>
      <c r="B893" s="108">
        <v>4472.4</v>
      </c>
      <c r="C893" s="108">
        <v>4472.4</v>
      </c>
    </row>
    <row r="894" s="91" customFormat="1" ht="24" customHeight="1" spans="1:3">
      <c r="A894" s="109" t="s">
        <v>673</v>
      </c>
      <c r="B894" s="108">
        <v>59.46</v>
      </c>
      <c r="C894" s="108">
        <v>59.46</v>
      </c>
    </row>
    <row r="895" s="91" customFormat="1" ht="24" customHeight="1" spans="1:3">
      <c r="A895" s="110" t="s">
        <v>674</v>
      </c>
      <c r="B895" s="105">
        <f>SUM(B896:B917)</f>
        <v>2890.95</v>
      </c>
      <c r="C895" s="105">
        <f>SUM(C896:C917)</f>
        <v>2890.95</v>
      </c>
    </row>
    <row r="896" s="91" customFormat="1" ht="24" customHeight="1" spans="1:3">
      <c r="A896" s="109" t="s">
        <v>28</v>
      </c>
      <c r="B896" s="108"/>
      <c r="C896" s="108"/>
    </row>
    <row r="897" s="91" customFormat="1" ht="24" customHeight="1" spans="1:3">
      <c r="A897" s="109" t="s">
        <v>17</v>
      </c>
      <c r="B897" s="108"/>
      <c r="C897" s="108"/>
    </row>
    <row r="898" s="91" customFormat="1" ht="24" customHeight="1" spans="1:3">
      <c r="A898" s="109" t="s">
        <v>18</v>
      </c>
      <c r="B898" s="108"/>
      <c r="C898" s="108"/>
    </row>
    <row r="899" s="91" customFormat="1" ht="24" customHeight="1" spans="1:3">
      <c r="A899" s="109" t="s">
        <v>675</v>
      </c>
      <c r="B899" s="108">
        <v>1153.29</v>
      </c>
      <c r="C899" s="108">
        <v>1153.29</v>
      </c>
    </row>
    <row r="900" s="91" customFormat="1" ht="24" customHeight="1" spans="1:3">
      <c r="A900" s="109" t="s">
        <v>676</v>
      </c>
      <c r="B900" s="108">
        <v>50.01</v>
      </c>
      <c r="C900" s="108">
        <v>50.01</v>
      </c>
    </row>
    <row r="901" s="91" customFormat="1" ht="24" customHeight="1" spans="1:3">
      <c r="A901" s="109" t="s">
        <v>677</v>
      </c>
      <c r="B901" s="108"/>
      <c r="C901" s="108"/>
    </row>
    <row r="902" s="91" customFormat="1" ht="24" customHeight="1" spans="1:3">
      <c r="A902" s="109" t="s">
        <v>678</v>
      </c>
      <c r="B902" s="108"/>
      <c r="C902" s="108"/>
    </row>
    <row r="903" s="91" customFormat="1" ht="24" customHeight="1" spans="1:3">
      <c r="A903" s="109" t="s">
        <v>679</v>
      </c>
      <c r="B903" s="108"/>
      <c r="C903" s="108"/>
    </row>
    <row r="904" s="91" customFormat="1" ht="24" customHeight="1" spans="1:3">
      <c r="A904" s="109" t="s">
        <v>680</v>
      </c>
      <c r="B904" s="108"/>
      <c r="C904" s="108"/>
    </row>
    <row r="905" s="91" customFormat="1" ht="24" customHeight="1" spans="1:3">
      <c r="A905" s="109" t="s">
        <v>681</v>
      </c>
      <c r="B905" s="108"/>
      <c r="C905" s="108"/>
    </row>
    <row r="906" s="91" customFormat="1" ht="24" customHeight="1" spans="1:3">
      <c r="A906" s="109" t="s">
        <v>682</v>
      </c>
      <c r="B906" s="108"/>
      <c r="C906" s="108"/>
    </row>
    <row r="907" s="91" customFormat="1" ht="24" customHeight="1" spans="1:3">
      <c r="A907" s="109" t="s">
        <v>683</v>
      </c>
      <c r="B907" s="108">
        <v>13.76</v>
      </c>
      <c r="C907" s="108">
        <v>13.76</v>
      </c>
    </row>
    <row r="908" s="91" customFormat="1" ht="24" customHeight="1" spans="1:3">
      <c r="A908" s="109" t="s">
        <v>684</v>
      </c>
      <c r="B908" s="108"/>
      <c r="C908" s="108"/>
    </row>
    <row r="909" s="91" customFormat="1" ht="24" customHeight="1" spans="1:3">
      <c r="A909" s="109" t="s">
        <v>685</v>
      </c>
      <c r="B909" s="108"/>
      <c r="C909" s="108"/>
    </row>
    <row r="910" s="91" customFormat="1" ht="24" customHeight="1" spans="1:3">
      <c r="A910" s="109" t="s">
        <v>686</v>
      </c>
      <c r="B910" s="108"/>
      <c r="C910" s="108"/>
    </row>
    <row r="911" s="91" customFormat="1" ht="24" customHeight="1" spans="1:3">
      <c r="A911" s="109" t="s">
        <v>687</v>
      </c>
      <c r="B911" s="108"/>
      <c r="C911" s="108"/>
    </row>
    <row r="912" s="91" customFormat="1" ht="24" customHeight="1" spans="1:3">
      <c r="A912" s="109" t="s">
        <v>688</v>
      </c>
      <c r="B912" s="108"/>
      <c r="C912" s="108"/>
    </row>
    <row r="913" s="91" customFormat="1" ht="24" customHeight="1" spans="1:3">
      <c r="A913" s="109" t="s">
        <v>689</v>
      </c>
      <c r="B913" s="108">
        <v>1635.21</v>
      </c>
      <c r="C913" s="108">
        <v>1635.21</v>
      </c>
    </row>
    <row r="914" s="91" customFormat="1" ht="24" customHeight="1" spans="1:3">
      <c r="A914" s="109" t="s">
        <v>690</v>
      </c>
      <c r="B914" s="108"/>
      <c r="C914" s="108"/>
    </row>
    <row r="915" s="91" customFormat="1" ht="24" customHeight="1" spans="1:3">
      <c r="A915" s="109" t="s">
        <v>659</v>
      </c>
      <c r="B915" s="108"/>
      <c r="C915" s="108"/>
    </row>
    <row r="916" s="91" customFormat="1" ht="24" customHeight="1" spans="1:3">
      <c r="A916" s="109" t="s">
        <v>691</v>
      </c>
      <c r="B916" s="108"/>
      <c r="C916" s="108"/>
    </row>
    <row r="917" s="91" customFormat="1" ht="24" customHeight="1" spans="1:3">
      <c r="A917" s="109" t="s">
        <v>692</v>
      </c>
      <c r="B917" s="108">
        <v>38.68</v>
      </c>
      <c r="C917" s="108">
        <v>38.68</v>
      </c>
    </row>
    <row r="918" s="91" customFormat="1" ht="24" customHeight="1" spans="1:3">
      <c r="A918" s="110" t="s">
        <v>693</v>
      </c>
      <c r="B918" s="105">
        <f>SUM(B919:B945)</f>
        <v>7231.73</v>
      </c>
      <c r="C918" s="105">
        <f>SUM(C919:C945)</f>
        <v>7231.73</v>
      </c>
    </row>
    <row r="919" s="91" customFormat="1" ht="24" customHeight="1" spans="1:3">
      <c r="A919" s="109" t="s">
        <v>28</v>
      </c>
      <c r="B919" s="108">
        <v>561.92</v>
      </c>
      <c r="C919" s="108">
        <v>561.92</v>
      </c>
    </row>
    <row r="920" s="91" customFormat="1" ht="24" customHeight="1" spans="1:3">
      <c r="A920" s="109" t="s">
        <v>17</v>
      </c>
      <c r="B920" s="108">
        <v>41.5</v>
      </c>
      <c r="C920" s="108">
        <v>41.5</v>
      </c>
    </row>
    <row r="921" s="91" customFormat="1" ht="24" customHeight="1" spans="1:3">
      <c r="A921" s="109" t="s">
        <v>18</v>
      </c>
      <c r="B921" s="108"/>
      <c r="C921" s="108"/>
    </row>
    <row r="922" s="91" customFormat="1" ht="24" customHeight="1" spans="1:3">
      <c r="A922" s="109" t="s">
        <v>694</v>
      </c>
      <c r="B922" s="108"/>
      <c r="C922" s="108"/>
    </row>
    <row r="923" s="91" customFormat="1" ht="24" customHeight="1" spans="1:3">
      <c r="A923" s="109" t="s">
        <v>695</v>
      </c>
      <c r="B923" s="108">
        <v>3889.36</v>
      </c>
      <c r="C923" s="108">
        <v>3889.36</v>
      </c>
    </row>
    <row r="924" s="91" customFormat="1" ht="24" customHeight="1" spans="1:3">
      <c r="A924" s="109" t="s">
        <v>696</v>
      </c>
      <c r="B924" s="108"/>
      <c r="C924" s="108"/>
    </row>
    <row r="925" s="91" customFormat="1" ht="24" customHeight="1" spans="1:3">
      <c r="A925" s="109" t="s">
        <v>697</v>
      </c>
      <c r="B925" s="108"/>
      <c r="C925" s="108"/>
    </row>
    <row r="926" s="91" customFormat="1" ht="24" customHeight="1" spans="1:3">
      <c r="A926" s="109" t="s">
        <v>698</v>
      </c>
      <c r="B926" s="108"/>
      <c r="C926" s="108"/>
    </row>
    <row r="927" s="91" customFormat="1" ht="24" customHeight="1" spans="1:3">
      <c r="A927" s="109" t="s">
        <v>699</v>
      </c>
      <c r="B927" s="108"/>
      <c r="C927" s="108"/>
    </row>
    <row r="928" s="91" customFormat="1" ht="24" customHeight="1" spans="1:3">
      <c r="A928" s="109" t="s">
        <v>700</v>
      </c>
      <c r="B928" s="108">
        <v>150</v>
      </c>
      <c r="C928" s="108">
        <v>150</v>
      </c>
    </row>
    <row r="929" s="91" customFormat="1" ht="24" customHeight="1" spans="1:3">
      <c r="A929" s="109" t="s">
        <v>701</v>
      </c>
      <c r="B929" s="108">
        <v>1050</v>
      </c>
      <c r="C929" s="108">
        <v>1050</v>
      </c>
    </row>
    <row r="930" s="91" customFormat="1" ht="24" customHeight="1" spans="1:3">
      <c r="A930" s="109" t="s">
        <v>702</v>
      </c>
      <c r="B930" s="108"/>
      <c r="C930" s="108"/>
    </row>
    <row r="931" s="91" customFormat="1" ht="24" customHeight="1" spans="1:3">
      <c r="A931" s="109" t="s">
        <v>703</v>
      </c>
      <c r="B931" s="108"/>
      <c r="C931" s="108"/>
    </row>
    <row r="932" s="91" customFormat="1" ht="24" customHeight="1" spans="1:3">
      <c r="A932" s="109" t="s">
        <v>704</v>
      </c>
      <c r="B932" s="108">
        <v>882.55</v>
      </c>
      <c r="C932" s="108">
        <v>882.55</v>
      </c>
    </row>
    <row r="933" s="91" customFormat="1" ht="24" customHeight="1" spans="1:3">
      <c r="A933" s="109" t="s">
        <v>705</v>
      </c>
      <c r="B933" s="108"/>
      <c r="C933" s="108"/>
    </row>
    <row r="934" s="91" customFormat="1" ht="24" customHeight="1" spans="1:3">
      <c r="A934" s="109" t="s">
        <v>706</v>
      </c>
      <c r="B934" s="108"/>
      <c r="C934" s="108"/>
    </row>
    <row r="935" s="91" customFormat="1" ht="24" customHeight="1" spans="1:3">
      <c r="A935" s="109" t="s">
        <v>707</v>
      </c>
      <c r="B935" s="108"/>
      <c r="C935" s="108"/>
    </row>
    <row r="936" s="91" customFormat="1" ht="24" customHeight="1" spans="1:3">
      <c r="A936" s="109" t="s">
        <v>708</v>
      </c>
      <c r="B936" s="108"/>
      <c r="C936" s="108"/>
    </row>
    <row r="937" s="91" customFormat="1" ht="24" customHeight="1" spans="1:3">
      <c r="A937" s="109" t="s">
        <v>709</v>
      </c>
      <c r="B937" s="108"/>
      <c r="C937" s="108"/>
    </row>
    <row r="938" s="91" customFormat="1" ht="24" customHeight="1" spans="1:3">
      <c r="A938" s="109" t="s">
        <v>710</v>
      </c>
      <c r="B938" s="108"/>
      <c r="C938" s="108"/>
    </row>
    <row r="939" s="91" customFormat="1" ht="24" customHeight="1" spans="1:3">
      <c r="A939" s="109" t="s">
        <v>711</v>
      </c>
      <c r="B939" s="108"/>
      <c r="C939" s="108"/>
    </row>
    <row r="940" s="91" customFormat="1" ht="24" customHeight="1" spans="1:3">
      <c r="A940" s="109" t="s">
        <v>686</v>
      </c>
      <c r="B940" s="108"/>
      <c r="C940" s="108"/>
    </row>
    <row r="941" s="91" customFormat="1" ht="24" customHeight="1" spans="1:3">
      <c r="A941" s="109" t="s">
        <v>712</v>
      </c>
      <c r="B941" s="108"/>
      <c r="C941" s="108"/>
    </row>
    <row r="942" s="91" customFormat="1" ht="24" customHeight="1" spans="1:3">
      <c r="A942" s="109" t="s">
        <v>713</v>
      </c>
      <c r="B942" s="108">
        <v>180</v>
      </c>
      <c r="C942" s="108">
        <v>180</v>
      </c>
    </row>
    <row r="943" s="91" customFormat="1" ht="24" customHeight="1" spans="1:3">
      <c r="A943" s="109" t="s">
        <v>714</v>
      </c>
      <c r="B943" s="108"/>
      <c r="C943" s="108"/>
    </row>
    <row r="944" s="91" customFormat="1" ht="24" customHeight="1" spans="1:3">
      <c r="A944" s="109" t="s">
        <v>715</v>
      </c>
      <c r="B944" s="108"/>
      <c r="C944" s="108"/>
    </row>
    <row r="945" s="91" customFormat="1" ht="24" customHeight="1" spans="1:3">
      <c r="A945" s="109" t="s">
        <v>716</v>
      </c>
      <c r="B945" s="108">
        <v>476.4</v>
      </c>
      <c r="C945" s="108">
        <v>476.4</v>
      </c>
    </row>
    <row r="946" s="91" customFormat="1" ht="24" customHeight="1" spans="1:3">
      <c r="A946" s="110" t="s">
        <v>717</v>
      </c>
      <c r="B946" s="105">
        <f>SUM(B947:B956)</f>
        <v>12564.41</v>
      </c>
      <c r="C946" s="105">
        <f>SUM(C947:C956)</f>
        <v>12564.41</v>
      </c>
    </row>
    <row r="947" s="91" customFormat="1" ht="24" customHeight="1" spans="1:3">
      <c r="A947" s="109" t="s">
        <v>28</v>
      </c>
      <c r="B947" s="108"/>
      <c r="C947" s="108"/>
    </row>
    <row r="948" s="91" customFormat="1" ht="24" customHeight="1" spans="1:3">
      <c r="A948" s="109" t="s">
        <v>17</v>
      </c>
      <c r="B948" s="108"/>
      <c r="C948" s="108"/>
    </row>
    <row r="949" s="91" customFormat="1" ht="24" customHeight="1" spans="1:3">
      <c r="A949" s="109" t="s">
        <v>18</v>
      </c>
      <c r="B949" s="108"/>
      <c r="C949" s="108"/>
    </row>
    <row r="950" s="91" customFormat="1" ht="24" customHeight="1" spans="1:3">
      <c r="A950" s="109" t="s">
        <v>718</v>
      </c>
      <c r="B950" s="108">
        <v>8675.98</v>
      </c>
      <c r="C950" s="108">
        <v>8675.98</v>
      </c>
    </row>
    <row r="951" s="91" customFormat="1" ht="24" customHeight="1" spans="1:3">
      <c r="A951" s="109" t="s">
        <v>719</v>
      </c>
      <c r="B951" s="108">
        <v>1670</v>
      </c>
      <c r="C951" s="108">
        <v>1670</v>
      </c>
    </row>
    <row r="952" s="91" customFormat="1" ht="24" customHeight="1" spans="1:3">
      <c r="A952" s="109" t="s">
        <v>720</v>
      </c>
      <c r="B952" s="108">
        <v>1660</v>
      </c>
      <c r="C952" s="108">
        <v>1660</v>
      </c>
    </row>
    <row r="953" s="91" customFormat="1" ht="24" customHeight="1" spans="1:3">
      <c r="A953" s="109" t="s">
        <v>721</v>
      </c>
      <c r="B953" s="108"/>
      <c r="C953" s="108"/>
    </row>
    <row r="954" s="91" customFormat="1" ht="24" customHeight="1" spans="1:3">
      <c r="A954" s="109" t="s">
        <v>722</v>
      </c>
      <c r="B954" s="108"/>
      <c r="C954" s="108"/>
    </row>
    <row r="955" s="91" customFormat="1" ht="24" customHeight="1" spans="1:3">
      <c r="A955" s="109" t="s">
        <v>25</v>
      </c>
      <c r="B955" s="108"/>
      <c r="C955" s="108"/>
    </row>
    <row r="956" s="91" customFormat="1" ht="24" customHeight="1" spans="1:3">
      <c r="A956" s="109" t="s">
        <v>723</v>
      </c>
      <c r="B956" s="108">
        <v>558.429999999999</v>
      </c>
      <c r="C956" s="108">
        <v>558.429999999999</v>
      </c>
    </row>
    <row r="957" s="91" customFormat="1" ht="24" customHeight="1" spans="1:3">
      <c r="A957" s="110" t="s">
        <v>724</v>
      </c>
      <c r="B957" s="105">
        <f>SUM(B958:B963)</f>
        <v>16649.48</v>
      </c>
      <c r="C957" s="105">
        <f>SUM(C958:C963)</f>
        <v>16649.48</v>
      </c>
    </row>
    <row r="958" s="91" customFormat="1" ht="24" customHeight="1" spans="1:3">
      <c r="A958" s="109" t="s">
        <v>725</v>
      </c>
      <c r="B958" s="108">
        <v>1626</v>
      </c>
      <c r="C958" s="108">
        <v>1626</v>
      </c>
    </row>
    <row r="959" s="91" customFormat="1" ht="24" customHeight="1" spans="1:3">
      <c r="A959" s="109" t="s">
        <v>726</v>
      </c>
      <c r="B959" s="108"/>
      <c r="C959" s="108"/>
    </row>
    <row r="960" s="91" customFormat="1" ht="24" customHeight="1" spans="1:3">
      <c r="A960" s="109" t="s">
        <v>727</v>
      </c>
      <c r="B960" s="108">
        <v>13763.48</v>
      </c>
      <c r="C960" s="108">
        <v>13763.48</v>
      </c>
    </row>
    <row r="961" s="91" customFormat="1" ht="24" customHeight="1" spans="1:3">
      <c r="A961" s="109" t="s">
        <v>728</v>
      </c>
      <c r="B961" s="108"/>
      <c r="C961" s="108"/>
    </row>
    <row r="962" s="91" customFormat="1" ht="24" customHeight="1" spans="1:3">
      <c r="A962" s="109" t="s">
        <v>729</v>
      </c>
      <c r="B962" s="108">
        <v>200</v>
      </c>
      <c r="C962" s="108">
        <v>200</v>
      </c>
    </row>
    <row r="963" s="91" customFormat="1" ht="24" customHeight="1" spans="1:3">
      <c r="A963" s="109" t="s">
        <v>730</v>
      </c>
      <c r="B963" s="108">
        <v>1060</v>
      </c>
      <c r="C963" s="108">
        <v>1060</v>
      </c>
    </row>
    <row r="964" s="91" customFormat="1" ht="24" customHeight="1" spans="1:3">
      <c r="A964" s="110" t="s">
        <v>731</v>
      </c>
      <c r="B964" s="105">
        <f>SUM(B965:B969)</f>
        <v>1228.39</v>
      </c>
      <c r="C964" s="105">
        <f>SUM(C965:C969)</f>
        <v>1228.39</v>
      </c>
    </row>
    <row r="965" s="91" customFormat="1" ht="24" customHeight="1" spans="1:3">
      <c r="A965" s="109" t="s">
        <v>732</v>
      </c>
      <c r="B965" s="108"/>
      <c r="C965" s="108"/>
    </row>
    <row r="966" s="91" customFormat="1" ht="24" customHeight="1" spans="1:3">
      <c r="A966" s="109" t="s">
        <v>733</v>
      </c>
      <c r="B966" s="108">
        <v>1198.39</v>
      </c>
      <c r="C966" s="108">
        <v>1198.39</v>
      </c>
    </row>
    <row r="967" s="91" customFormat="1" ht="24" customHeight="1" spans="1:3">
      <c r="A967" s="109" t="s">
        <v>734</v>
      </c>
      <c r="B967" s="108">
        <v>0</v>
      </c>
      <c r="C967" s="108">
        <v>0</v>
      </c>
    </row>
    <row r="968" s="91" customFormat="1" ht="24" customHeight="1" spans="1:3">
      <c r="A968" s="109" t="s">
        <v>735</v>
      </c>
      <c r="B968" s="108"/>
      <c r="C968" s="108"/>
    </row>
    <row r="969" s="91" customFormat="1" ht="24" customHeight="1" spans="1:3">
      <c r="A969" s="109" t="s">
        <v>736</v>
      </c>
      <c r="B969" s="108">
        <v>30</v>
      </c>
      <c r="C969" s="108">
        <v>30</v>
      </c>
    </row>
    <row r="970" s="91" customFormat="1" ht="24" customHeight="1" spans="1:3">
      <c r="A970" s="110" t="s">
        <v>737</v>
      </c>
      <c r="B970" s="105">
        <f>SUM(B971:B972)</f>
        <v>0</v>
      </c>
      <c r="C970" s="105">
        <f>SUM(C971:C972)</f>
        <v>0</v>
      </c>
    </row>
    <row r="971" s="91" customFormat="1" ht="24" customHeight="1" spans="1:3">
      <c r="A971" s="109" t="s">
        <v>738</v>
      </c>
      <c r="B971" s="108"/>
      <c r="C971" s="111"/>
    </row>
    <row r="972" s="91" customFormat="1" ht="24" customHeight="1" spans="1:3">
      <c r="A972" s="109" t="s">
        <v>739</v>
      </c>
      <c r="B972" s="108"/>
      <c r="C972" s="108">
        <v>0</v>
      </c>
    </row>
    <row r="973" s="91" customFormat="1" ht="24" customHeight="1" spans="1:3">
      <c r="A973" s="110" t="s">
        <v>740</v>
      </c>
      <c r="B973" s="105">
        <f>SUM(B974:B975)</f>
        <v>2175.84</v>
      </c>
      <c r="C973" s="105">
        <f>SUM(C974:C975)</f>
        <v>2175.84</v>
      </c>
    </row>
    <row r="974" s="91" customFormat="1" ht="24" customHeight="1" spans="1:3">
      <c r="A974" s="109" t="s">
        <v>741</v>
      </c>
      <c r="B974" s="108"/>
      <c r="C974" s="111"/>
    </row>
    <row r="975" s="91" customFormat="1" ht="24" customHeight="1" spans="1:3">
      <c r="A975" s="109" t="s">
        <v>742</v>
      </c>
      <c r="B975" s="108">
        <v>2175.84</v>
      </c>
      <c r="C975" s="108">
        <v>2175.84</v>
      </c>
    </row>
    <row r="976" s="91" customFormat="1" ht="24" customHeight="1" spans="1:3">
      <c r="A976" s="106" t="s">
        <v>743</v>
      </c>
      <c r="B976" s="105">
        <f>B977+B998+B1008+B1018+B1025</f>
        <v>9239.15</v>
      </c>
      <c r="C976" s="105">
        <f>C977+C998+C1008+C1018+C1025</f>
        <v>9519.1</v>
      </c>
    </row>
    <row r="977" s="91" customFormat="1" ht="24" customHeight="1" spans="1:3">
      <c r="A977" s="106" t="s">
        <v>744</v>
      </c>
      <c r="B977" s="105">
        <f>SUM(B978:B997)</f>
        <v>9239.15</v>
      </c>
      <c r="C977" s="105">
        <f>SUM(C978:C997)</f>
        <v>9519.1</v>
      </c>
    </row>
    <row r="978" s="91" customFormat="1" ht="24" customHeight="1" spans="1:3">
      <c r="A978" s="109" t="s">
        <v>28</v>
      </c>
      <c r="B978" s="108">
        <v>311.23</v>
      </c>
      <c r="C978" s="108">
        <v>311.23</v>
      </c>
    </row>
    <row r="979" s="91" customFormat="1" ht="24" customHeight="1" spans="1:3">
      <c r="A979" s="109" t="s">
        <v>17</v>
      </c>
      <c r="B979" s="108">
        <v>86.93</v>
      </c>
      <c r="C979" s="108">
        <v>86.93</v>
      </c>
    </row>
    <row r="980" s="91" customFormat="1" ht="24" customHeight="1" spans="1:3">
      <c r="A980" s="109" t="s">
        <v>18</v>
      </c>
      <c r="B980" s="108"/>
      <c r="C980" s="108"/>
    </row>
    <row r="981" s="91" customFormat="1" ht="24" customHeight="1" spans="1:3">
      <c r="A981" s="109" t="s">
        <v>745</v>
      </c>
      <c r="B981" s="108">
        <v>2926.81</v>
      </c>
      <c r="C981" s="108">
        <v>2926.81</v>
      </c>
    </row>
    <row r="982" s="91" customFormat="1" ht="24" customHeight="1" spans="1:3">
      <c r="A982" s="109" t="s">
        <v>746</v>
      </c>
      <c r="B982" s="108">
        <v>2773.86</v>
      </c>
      <c r="C982" s="108">
        <v>2773.86</v>
      </c>
    </row>
    <row r="983" s="91" customFormat="1" ht="24" customHeight="1" spans="1:3">
      <c r="A983" s="109" t="s">
        <v>747</v>
      </c>
      <c r="B983" s="108"/>
      <c r="C983" s="108"/>
    </row>
    <row r="984" s="91" customFormat="1" ht="24" customHeight="1" spans="1:3">
      <c r="A984" s="109" t="s">
        <v>748</v>
      </c>
      <c r="B984" s="108">
        <v>10.48</v>
      </c>
      <c r="C984" s="108">
        <v>10.48</v>
      </c>
    </row>
    <row r="985" s="91" customFormat="1" ht="24" customHeight="1" spans="1:3">
      <c r="A985" s="109" t="s">
        <v>749</v>
      </c>
      <c r="B985" s="108">
        <v>1720.05</v>
      </c>
      <c r="C985" s="108">
        <v>1720.05</v>
      </c>
    </row>
    <row r="986" s="91" customFormat="1" ht="24" customHeight="1" spans="1:3">
      <c r="A986" s="109" t="s">
        <v>750</v>
      </c>
      <c r="B986" s="108"/>
      <c r="C986" s="108"/>
    </row>
    <row r="987" s="91" customFormat="1" ht="24" customHeight="1" spans="1:3">
      <c r="A987" s="109" t="s">
        <v>751</v>
      </c>
      <c r="B987" s="108"/>
      <c r="C987" s="108"/>
    </row>
    <row r="988" s="91" customFormat="1" ht="24" customHeight="1" spans="1:3">
      <c r="A988" s="109" t="s">
        <v>752</v>
      </c>
      <c r="B988" s="108"/>
      <c r="C988" s="108"/>
    </row>
    <row r="989" s="91" customFormat="1" ht="24" customHeight="1" spans="1:3">
      <c r="A989" s="109" t="s">
        <v>753</v>
      </c>
      <c r="B989" s="108"/>
      <c r="C989" s="108"/>
    </row>
    <row r="990" s="91" customFormat="1" ht="24" customHeight="1" spans="1:3">
      <c r="A990" s="109" t="s">
        <v>754</v>
      </c>
      <c r="B990" s="108"/>
      <c r="C990" s="108"/>
    </row>
    <row r="991" s="91" customFormat="1" ht="24" customHeight="1" spans="1:3">
      <c r="A991" s="109" t="s">
        <v>755</v>
      </c>
      <c r="B991" s="108"/>
      <c r="C991" s="108"/>
    </row>
    <row r="992" s="91" customFormat="1" ht="24" customHeight="1" spans="1:3">
      <c r="A992" s="109" t="s">
        <v>756</v>
      </c>
      <c r="B992" s="108"/>
      <c r="C992" s="108"/>
    </row>
    <row r="993" s="91" customFormat="1" ht="24" customHeight="1" spans="1:3">
      <c r="A993" s="109" t="s">
        <v>757</v>
      </c>
      <c r="B993" s="108"/>
      <c r="C993" s="108"/>
    </row>
    <row r="994" s="91" customFormat="1" ht="24" customHeight="1" spans="1:3">
      <c r="A994" s="109" t="s">
        <v>758</v>
      </c>
      <c r="B994" s="108"/>
      <c r="C994" s="108"/>
    </row>
    <row r="995" s="91" customFormat="1" ht="24" customHeight="1" spans="1:3">
      <c r="A995" s="109" t="s">
        <v>759</v>
      </c>
      <c r="B995" s="108"/>
      <c r="C995" s="108"/>
    </row>
    <row r="996" s="91" customFormat="1" ht="24" customHeight="1" spans="1:3">
      <c r="A996" s="109" t="s">
        <v>760</v>
      </c>
      <c r="B996" s="108"/>
      <c r="C996" s="108"/>
    </row>
    <row r="997" s="91" customFormat="1" ht="24" customHeight="1" spans="1:3">
      <c r="A997" s="109" t="s">
        <v>761</v>
      </c>
      <c r="B997" s="108">
        <v>1409.79</v>
      </c>
      <c r="C997" s="108">
        <f>1409.79-56-2000+2335.95</f>
        <v>1689.74</v>
      </c>
    </row>
    <row r="998" s="91" customFormat="1" ht="24" customHeight="1" spans="1:3">
      <c r="A998" s="110" t="s">
        <v>762</v>
      </c>
      <c r="B998" s="105"/>
      <c r="C998" s="111"/>
    </row>
    <row r="999" s="91" customFormat="1" ht="24" customHeight="1" spans="1:3">
      <c r="A999" s="109" t="s">
        <v>28</v>
      </c>
      <c r="B999" s="108"/>
      <c r="C999" s="111"/>
    </row>
    <row r="1000" s="91" customFormat="1" ht="24" customHeight="1" spans="1:3">
      <c r="A1000" s="109" t="s">
        <v>17</v>
      </c>
      <c r="B1000" s="108"/>
      <c r="C1000" s="111"/>
    </row>
    <row r="1001" s="91" customFormat="1" ht="24" customHeight="1" spans="1:3">
      <c r="A1001" s="109" t="s">
        <v>18</v>
      </c>
      <c r="B1001" s="108"/>
      <c r="C1001" s="111"/>
    </row>
    <row r="1002" s="91" customFormat="1" ht="24" customHeight="1" spans="1:3">
      <c r="A1002" s="109" t="s">
        <v>763</v>
      </c>
      <c r="B1002" s="108"/>
      <c r="C1002" s="111"/>
    </row>
    <row r="1003" s="91" customFormat="1" ht="24" customHeight="1" spans="1:3">
      <c r="A1003" s="109" t="s">
        <v>764</v>
      </c>
      <c r="B1003" s="108"/>
      <c r="C1003" s="111"/>
    </row>
    <row r="1004" s="91" customFormat="1" ht="24" customHeight="1" spans="1:3">
      <c r="A1004" s="109" t="s">
        <v>765</v>
      </c>
      <c r="B1004" s="108"/>
      <c r="C1004" s="111"/>
    </row>
    <row r="1005" s="91" customFormat="1" ht="24" customHeight="1" spans="1:3">
      <c r="A1005" s="109" t="s">
        <v>766</v>
      </c>
      <c r="B1005" s="108"/>
      <c r="C1005" s="111"/>
    </row>
    <row r="1006" s="91" customFormat="1" ht="24" customHeight="1" spans="1:3">
      <c r="A1006" s="109" t="s">
        <v>767</v>
      </c>
      <c r="B1006" s="108"/>
      <c r="C1006" s="111"/>
    </row>
    <row r="1007" s="91" customFormat="1" ht="24" customHeight="1" spans="1:3">
      <c r="A1007" s="109" t="s">
        <v>768</v>
      </c>
      <c r="B1007" s="108"/>
      <c r="C1007" s="111"/>
    </row>
    <row r="1008" s="91" customFormat="1" ht="24" customHeight="1" spans="1:3">
      <c r="A1008" s="110" t="s">
        <v>769</v>
      </c>
      <c r="B1008" s="105"/>
      <c r="C1008" s="111"/>
    </row>
    <row r="1009" s="91" customFormat="1" ht="24" customHeight="1" spans="1:3">
      <c r="A1009" s="109" t="s">
        <v>28</v>
      </c>
      <c r="B1009" s="108"/>
      <c r="C1009" s="111"/>
    </row>
    <row r="1010" s="91" customFormat="1" ht="24" customHeight="1" spans="1:3">
      <c r="A1010" s="109" t="s">
        <v>17</v>
      </c>
      <c r="B1010" s="108"/>
      <c r="C1010" s="111"/>
    </row>
    <row r="1011" s="91" customFormat="1" ht="24" customHeight="1" spans="1:3">
      <c r="A1011" s="109" t="s">
        <v>18</v>
      </c>
      <c r="B1011" s="108"/>
      <c r="C1011" s="111"/>
    </row>
    <row r="1012" s="91" customFormat="1" ht="24" customHeight="1" spans="1:3">
      <c r="A1012" s="109" t="s">
        <v>770</v>
      </c>
      <c r="B1012" s="108"/>
      <c r="C1012" s="111"/>
    </row>
    <row r="1013" s="91" customFormat="1" ht="24" customHeight="1" spans="1:3">
      <c r="A1013" s="109" t="s">
        <v>771</v>
      </c>
      <c r="B1013" s="108"/>
      <c r="C1013" s="111"/>
    </row>
    <row r="1014" s="91" customFormat="1" ht="24" customHeight="1" spans="1:3">
      <c r="A1014" s="109" t="s">
        <v>772</v>
      </c>
      <c r="B1014" s="108"/>
      <c r="C1014" s="111"/>
    </row>
    <row r="1015" s="91" customFormat="1" ht="24" customHeight="1" spans="1:3">
      <c r="A1015" s="109" t="s">
        <v>773</v>
      </c>
      <c r="B1015" s="108"/>
      <c r="C1015" s="111"/>
    </row>
    <row r="1016" s="91" customFormat="1" ht="24" customHeight="1" spans="1:3">
      <c r="A1016" s="109" t="s">
        <v>774</v>
      </c>
      <c r="B1016" s="108"/>
      <c r="C1016" s="111"/>
    </row>
    <row r="1017" s="91" customFormat="1" ht="24" customHeight="1" spans="1:3">
      <c r="A1017" s="109" t="s">
        <v>775</v>
      </c>
      <c r="B1017" s="108"/>
      <c r="C1017" s="111"/>
    </row>
    <row r="1018" s="91" customFormat="1" ht="24" customHeight="1" spans="1:3">
      <c r="A1018" s="110" t="s">
        <v>776</v>
      </c>
      <c r="B1018" s="105"/>
      <c r="C1018" s="111"/>
    </row>
    <row r="1019" s="91" customFormat="1" ht="24" customHeight="1" spans="1:3">
      <c r="A1019" s="109" t="s">
        <v>28</v>
      </c>
      <c r="B1019" s="108"/>
      <c r="C1019" s="111"/>
    </row>
    <row r="1020" s="91" customFormat="1" ht="24" customHeight="1" spans="1:3">
      <c r="A1020" s="109" t="s">
        <v>17</v>
      </c>
      <c r="B1020" s="108"/>
      <c r="C1020" s="111"/>
    </row>
    <row r="1021" s="91" customFormat="1" ht="24" customHeight="1" spans="1:3">
      <c r="A1021" s="109" t="s">
        <v>18</v>
      </c>
      <c r="B1021" s="108"/>
      <c r="C1021" s="111"/>
    </row>
    <row r="1022" s="91" customFormat="1" ht="24" customHeight="1" spans="1:3">
      <c r="A1022" s="109" t="s">
        <v>767</v>
      </c>
      <c r="B1022" s="108"/>
      <c r="C1022" s="111"/>
    </row>
    <row r="1023" s="91" customFormat="1" ht="24" customHeight="1" spans="1:3">
      <c r="A1023" s="109" t="s">
        <v>777</v>
      </c>
      <c r="B1023" s="108"/>
      <c r="C1023" s="111"/>
    </row>
    <row r="1024" s="91" customFormat="1" ht="24" customHeight="1" spans="1:3">
      <c r="A1024" s="109" t="s">
        <v>778</v>
      </c>
      <c r="B1024" s="108"/>
      <c r="C1024" s="111"/>
    </row>
    <row r="1025" s="91" customFormat="1" ht="24" customHeight="1" spans="1:3">
      <c r="A1025" s="110" t="s">
        <v>779</v>
      </c>
      <c r="B1025" s="105">
        <f>SUM(B1026:B1027)</f>
        <v>0</v>
      </c>
      <c r="C1025" s="105">
        <f>SUM(C1026:C1027)</f>
        <v>0</v>
      </c>
    </row>
    <row r="1026" s="91" customFormat="1" ht="24" customHeight="1" spans="1:3">
      <c r="A1026" s="109" t="s">
        <v>780</v>
      </c>
      <c r="B1026" s="108"/>
      <c r="C1026" s="111"/>
    </row>
    <row r="1027" s="91" customFormat="1" ht="24" customHeight="1" spans="1:3">
      <c r="A1027" s="109" t="s">
        <v>781</v>
      </c>
      <c r="B1027" s="108"/>
      <c r="C1027" s="111"/>
    </row>
    <row r="1028" s="91" customFormat="1" ht="24" customHeight="1" spans="1:3">
      <c r="A1028" s="106" t="s">
        <v>782</v>
      </c>
      <c r="B1028" s="105">
        <f>B1029+B1039+B1055+B1060+B1071+B1078+B1086</f>
        <v>4653.26</v>
      </c>
      <c r="C1028" s="105">
        <f>C1029+C1039+C1055+C1060+C1071+C1078+C1086</f>
        <v>4863.26</v>
      </c>
    </row>
    <row r="1029" s="91" customFormat="1" ht="24" customHeight="1" spans="1:3">
      <c r="A1029" s="106" t="s">
        <v>783</v>
      </c>
      <c r="B1029" s="105">
        <f>SUM(B1030:B1038)</f>
        <v>0.98</v>
      </c>
      <c r="C1029" s="105">
        <f>SUM(C1030:C1038)</f>
        <v>2.98</v>
      </c>
    </row>
    <row r="1030" s="91" customFormat="1" ht="24" customHeight="1" spans="1:3">
      <c r="A1030" s="109" t="s">
        <v>28</v>
      </c>
      <c r="B1030" s="108"/>
      <c r="C1030" s="111"/>
    </row>
    <row r="1031" s="91" customFormat="1" ht="24" customHeight="1" spans="1:3">
      <c r="A1031" s="109" t="s">
        <v>17</v>
      </c>
      <c r="B1031" s="108"/>
      <c r="C1031" s="111"/>
    </row>
    <row r="1032" s="91" customFormat="1" ht="24" customHeight="1" spans="1:3">
      <c r="A1032" s="109" t="s">
        <v>18</v>
      </c>
      <c r="B1032" s="108"/>
      <c r="C1032" s="111"/>
    </row>
    <row r="1033" s="91" customFormat="1" ht="24" customHeight="1" spans="1:3">
      <c r="A1033" s="109" t="s">
        <v>784</v>
      </c>
      <c r="B1033" s="108"/>
      <c r="C1033" s="111"/>
    </row>
    <row r="1034" s="91" customFormat="1" ht="24" customHeight="1" spans="1:3">
      <c r="A1034" s="109" t="s">
        <v>785</v>
      </c>
      <c r="B1034" s="108"/>
      <c r="C1034" s="111"/>
    </row>
    <row r="1035" s="91" customFormat="1" ht="24" customHeight="1" spans="1:3">
      <c r="A1035" s="109" t="s">
        <v>786</v>
      </c>
      <c r="B1035" s="108"/>
      <c r="C1035" s="111"/>
    </row>
    <row r="1036" s="91" customFormat="1" ht="24" customHeight="1" spans="1:3">
      <c r="A1036" s="109" t="s">
        <v>787</v>
      </c>
      <c r="B1036" s="108"/>
      <c r="C1036" s="111"/>
    </row>
    <row r="1037" s="91" customFormat="1" ht="24" customHeight="1" spans="1:3">
      <c r="A1037" s="109" t="s">
        <v>788</v>
      </c>
      <c r="B1037" s="108"/>
      <c r="C1037" s="111"/>
    </row>
    <row r="1038" s="91" customFormat="1" ht="24" customHeight="1" spans="1:3">
      <c r="A1038" s="109" t="s">
        <v>789</v>
      </c>
      <c r="B1038" s="108">
        <v>0.98</v>
      </c>
      <c r="C1038" s="108">
        <f>0.98+2</f>
        <v>2.98</v>
      </c>
    </row>
    <row r="1039" s="91" customFormat="1" ht="24" customHeight="1" spans="1:3">
      <c r="A1039" s="110" t="s">
        <v>790</v>
      </c>
      <c r="B1039" s="105">
        <f>SUM(B1040:B1054)</f>
        <v>1146.22</v>
      </c>
      <c r="C1039" s="105">
        <f>SUM(C1040:C1054)</f>
        <v>1279.22</v>
      </c>
    </row>
    <row r="1040" s="91" customFormat="1" ht="24" customHeight="1" spans="1:3">
      <c r="A1040" s="109" t="s">
        <v>28</v>
      </c>
      <c r="B1040" s="108"/>
      <c r="C1040" s="111"/>
    </row>
    <row r="1041" s="91" customFormat="1" ht="24" customHeight="1" spans="1:3">
      <c r="A1041" s="109" t="s">
        <v>17</v>
      </c>
      <c r="B1041" s="108"/>
      <c r="C1041" s="111"/>
    </row>
    <row r="1042" s="91" customFormat="1" ht="24" customHeight="1" spans="1:3">
      <c r="A1042" s="109" t="s">
        <v>18</v>
      </c>
      <c r="B1042" s="108"/>
      <c r="C1042" s="111"/>
    </row>
    <row r="1043" s="91" customFormat="1" ht="24" customHeight="1" spans="1:3">
      <c r="A1043" s="109" t="s">
        <v>791</v>
      </c>
      <c r="B1043" s="108"/>
      <c r="C1043" s="111"/>
    </row>
    <row r="1044" s="91" customFormat="1" ht="24" customHeight="1" spans="1:3">
      <c r="A1044" s="109" t="s">
        <v>792</v>
      </c>
      <c r="B1044" s="108"/>
      <c r="C1044" s="111"/>
    </row>
    <row r="1045" s="91" customFormat="1" ht="24" customHeight="1" spans="1:3">
      <c r="A1045" s="109" t="s">
        <v>793</v>
      </c>
      <c r="B1045" s="108"/>
      <c r="C1045" s="111"/>
    </row>
    <row r="1046" s="91" customFormat="1" ht="24" customHeight="1" spans="1:3">
      <c r="A1046" s="109" t="s">
        <v>794</v>
      </c>
      <c r="B1046" s="108"/>
      <c r="C1046" s="111"/>
    </row>
    <row r="1047" s="91" customFormat="1" ht="24" customHeight="1" spans="1:3">
      <c r="A1047" s="109" t="s">
        <v>795</v>
      </c>
      <c r="B1047" s="108"/>
      <c r="C1047" s="111"/>
    </row>
    <row r="1048" s="91" customFormat="1" ht="24" customHeight="1" spans="1:3">
      <c r="A1048" s="109" t="s">
        <v>796</v>
      </c>
      <c r="B1048" s="108"/>
      <c r="C1048" s="111"/>
    </row>
    <row r="1049" s="91" customFormat="1" ht="24" customHeight="1" spans="1:3">
      <c r="A1049" s="109" t="s">
        <v>797</v>
      </c>
      <c r="B1049" s="108"/>
      <c r="C1049" s="111"/>
    </row>
    <row r="1050" s="91" customFormat="1" ht="24" customHeight="1" spans="1:3">
      <c r="A1050" s="109" t="s">
        <v>798</v>
      </c>
      <c r="B1050" s="108"/>
      <c r="C1050" s="111"/>
    </row>
    <row r="1051" s="91" customFormat="1" ht="24" customHeight="1" spans="1:3">
      <c r="A1051" s="109" t="s">
        <v>799</v>
      </c>
      <c r="B1051" s="108"/>
      <c r="C1051" s="111"/>
    </row>
    <row r="1052" s="91" customFormat="1" ht="24" customHeight="1" spans="1:3">
      <c r="A1052" s="109" t="s">
        <v>800</v>
      </c>
      <c r="B1052" s="108"/>
      <c r="C1052" s="111"/>
    </row>
    <row r="1053" s="91" customFormat="1" ht="24" customHeight="1" spans="1:3">
      <c r="A1053" s="109" t="s">
        <v>801</v>
      </c>
      <c r="B1053" s="108"/>
      <c r="C1053" s="111"/>
    </row>
    <row r="1054" s="91" customFormat="1" ht="24" customHeight="1" spans="1:3">
      <c r="A1054" s="109" t="s">
        <v>802</v>
      </c>
      <c r="B1054" s="108">
        <v>1146.22</v>
      </c>
      <c r="C1054" s="108">
        <f>1146.22+133</f>
        <v>1279.22</v>
      </c>
    </row>
    <row r="1055" s="91" customFormat="1" ht="24" customHeight="1" spans="1:3">
      <c r="A1055" s="110" t="s">
        <v>803</v>
      </c>
      <c r="B1055" s="105">
        <f>SUM(B1056:B1059)</f>
        <v>0</v>
      </c>
      <c r="C1055" s="105">
        <f>SUM(C1056:C1059)</f>
        <v>0</v>
      </c>
    </row>
    <row r="1056" s="91" customFormat="1" ht="24" customHeight="1" spans="1:3">
      <c r="A1056" s="109" t="s">
        <v>28</v>
      </c>
      <c r="B1056" s="108"/>
      <c r="C1056" s="111"/>
    </row>
    <row r="1057" s="91" customFormat="1" ht="24" customHeight="1" spans="1:3">
      <c r="A1057" s="109" t="s">
        <v>17</v>
      </c>
      <c r="B1057" s="108"/>
      <c r="C1057" s="111"/>
    </row>
    <row r="1058" s="91" customFormat="1" ht="24" customHeight="1" spans="1:3">
      <c r="A1058" s="109" t="s">
        <v>18</v>
      </c>
      <c r="B1058" s="108"/>
      <c r="C1058" s="111"/>
    </row>
    <row r="1059" s="91" customFormat="1" ht="24" customHeight="1" spans="1:3">
      <c r="A1059" s="109" t="s">
        <v>804</v>
      </c>
      <c r="B1059" s="108"/>
      <c r="C1059" s="111"/>
    </row>
    <row r="1060" s="91" customFormat="1" ht="24" customHeight="1" spans="1:3">
      <c r="A1060" s="110" t="s">
        <v>805</v>
      </c>
      <c r="B1060" s="105">
        <f>SUM(B1061:B1070)</f>
        <v>646.46</v>
      </c>
      <c r="C1060" s="105">
        <f>SUM(C1061:C1070)</f>
        <v>646.46</v>
      </c>
    </row>
    <row r="1061" s="91" customFormat="1" ht="24" customHeight="1" spans="1:3">
      <c r="A1061" s="109" t="s">
        <v>28</v>
      </c>
      <c r="B1061" s="108">
        <v>556.03</v>
      </c>
      <c r="C1061" s="108">
        <v>556.03</v>
      </c>
    </row>
    <row r="1062" s="91" customFormat="1" ht="24" customHeight="1" spans="1:3">
      <c r="A1062" s="109" t="s">
        <v>17</v>
      </c>
      <c r="B1062" s="108">
        <v>9</v>
      </c>
      <c r="C1062" s="108">
        <v>9</v>
      </c>
    </row>
    <row r="1063" s="91" customFormat="1" ht="24" customHeight="1" spans="1:3">
      <c r="A1063" s="109" t="s">
        <v>18</v>
      </c>
      <c r="B1063" s="108"/>
      <c r="C1063" s="108"/>
    </row>
    <row r="1064" s="91" customFormat="1" ht="24" customHeight="1" spans="1:3">
      <c r="A1064" s="109" t="s">
        <v>806</v>
      </c>
      <c r="B1064" s="108"/>
      <c r="C1064" s="108"/>
    </row>
    <row r="1065" s="91" customFormat="1" ht="24" customHeight="1" spans="1:3">
      <c r="A1065" s="109" t="s">
        <v>807</v>
      </c>
      <c r="B1065" s="108"/>
      <c r="C1065" s="108"/>
    </row>
    <row r="1066" s="91" customFormat="1" ht="24" customHeight="1" spans="1:3">
      <c r="A1066" s="109" t="s">
        <v>808</v>
      </c>
      <c r="B1066" s="108"/>
      <c r="C1066" s="108"/>
    </row>
    <row r="1067" s="91" customFormat="1" ht="24" customHeight="1" spans="1:3">
      <c r="A1067" s="109" t="s">
        <v>809</v>
      </c>
      <c r="B1067" s="108"/>
      <c r="C1067" s="108"/>
    </row>
    <row r="1068" s="91" customFormat="1" ht="24" customHeight="1" spans="1:3">
      <c r="A1068" s="109" t="s">
        <v>810</v>
      </c>
      <c r="B1068" s="108"/>
      <c r="C1068" s="108"/>
    </row>
    <row r="1069" s="91" customFormat="1" ht="24" customHeight="1" spans="1:3">
      <c r="A1069" s="109" t="s">
        <v>25</v>
      </c>
      <c r="B1069" s="108">
        <v>81.43</v>
      </c>
      <c r="C1069" s="108">
        <v>81.43</v>
      </c>
    </row>
    <row r="1070" s="91" customFormat="1" ht="24" customHeight="1" spans="1:3">
      <c r="A1070" s="109" t="s">
        <v>811</v>
      </c>
      <c r="B1070" s="108"/>
      <c r="C1070" s="108"/>
    </row>
    <row r="1071" s="91" customFormat="1" ht="24" customHeight="1" spans="1:3">
      <c r="A1071" s="110" t="s">
        <v>812</v>
      </c>
      <c r="B1071" s="105">
        <f>SUM(B1072:B1077)</f>
        <v>566.24</v>
      </c>
      <c r="C1071" s="105">
        <f>SUM(C1072:C1077)</f>
        <v>566.24</v>
      </c>
    </row>
    <row r="1072" s="91" customFormat="1" ht="24" customHeight="1" spans="1:3">
      <c r="A1072" s="109" t="s">
        <v>28</v>
      </c>
      <c r="B1072" s="108">
        <v>174.22</v>
      </c>
      <c r="C1072" s="108">
        <v>174.22</v>
      </c>
    </row>
    <row r="1073" s="91" customFormat="1" ht="24" customHeight="1" spans="1:3">
      <c r="A1073" s="109" t="s">
        <v>17</v>
      </c>
      <c r="B1073" s="108">
        <v>353</v>
      </c>
      <c r="C1073" s="108">
        <v>353</v>
      </c>
    </row>
    <row r="1074" s="91" customFormat="1" ht="24" customHeight="1" spans="1:3">
      <c r="A1074" s="109" t="s">
        <v>18</v>
      </c>
      <c r="B1074" s="108"/>
      <c r="C1074" s="108"/>
    </row>
    <row r="1075" s="91" customFormat="1" ht="24" customHeight="1" spans="1:3">
      <c r="A1075" s="109" t="s">
        <v>813</v>
      </c>
      <c r="B1075" s="108"/>
      <c r="C1075" s="108"/>
    </row>
    <row r="1076" s="91" customFormat="1" ht="24" customHeight="1" spans="1:3">
      <c r="A1076" s="109" t="s">
        <v>814</v>
      </c>
      <c r="B1076" s="108"/>
      <c r="C1076" s="108"/>
    </row>
    <row r="1077" s="91" customFormat="1" ht="24" customHeight="1" spans="1:3">
      <c r="A1077" s="109" t="s">
        <v>815</v>
      </c>
      <c r="B1077" s="108">
        <v>39.02</v>
      </c>
      <c r="C1077" s="108">
        <v>39.02</v>
      </c>
    </row>
    <row r="1078" s="91" customFormat="1" ht="24" customHeight="1" spans="1:3">
      <c r="A1078" s="110" t="s">
        <v>816</v>
      </c>
      <c r="B1078" s="105">
        <f>SUM(B1079:B1085)</f>
        <v>2293.36</v>
      </c>
      <c r="C1078" s="105">
        <f>SUM(C1079:C1085)</f>
        <v>2368.36</v>
      </c>
    </row>
    <row r="1079" s="91" customFormat="1" ht="24" customHeight="1" spans="1:3">
      <c r="A1079" s="109" t="s">
        <v>28</v>
      </c>
      <c r="B1079" s="108">
        <v>97.68</v>
      </c>
      <c r="C1079" s="108">
        <v>97.68</v>
      </c>
    </row>
    <row r="1080" s="91" customFormat="1" ht="24" customHeight="1" spans="1:3">
      <c r="A1080" s="109" t="s">
        <v>17</v>
      </c>
      <c r="B1080" s="108">
        <v>40</v>
      </c>
      <c r="C1080" s="108">
        <v>40</v>
      </c>
    </row>
    <row r="1081" s="91" customFormat="1" ht="24" customHeight="1" spans="1:3">
      <c r="A1081" s="109" t="s">
        <v>18</v>
      </c>
      <c r="B1081" s="108"/>
      <c r="C1081" s="108"/>
    </row>
    <row r="1082" s="91" customFormat="1" ht="24" customHeight="1" spans="1:3">
      <c r="A1082" s="109" t="s">
        <v>817</v>
      </c>
      <c r="B1082" s="108"/>
      <c r="C1082" s="108"/>
    </row>
    <row r="1083" s="91" customFormat="1" ht="24" customHeight="1" spans="1:3">
      <c r="A1083" s="109" t="s">
        <v>818</v>
      </c>
      <c r="B1083" s="108">
        <v>1909.17</v>
      </c>
      <c r="C1083" s="108">
        <v>1984.17</v>
      </c>
    </row>
    <row r="1084" s="91" customFormat="1" ht="24" customHeight="1" spans="1:3">
      <c r="A1084" s="109" t="s">
        <v>819</v>
      </c>
      <c r="B1084" s="108"/>
      <c r="C1084" s="108"/>
    </row>
    <row r="1085" s="91" customFormat="1" ht="24" customHeight="1" spans="1:3">
      <c r="A1085" s="109" t="s">
        <v>820</v>
      </c>
      <c r="B1085" s="108">
        <v>246.51</v>
      </c>
      <c r="C1085" s="108">
        <v>246.51</v>
      </c>
    </row>
    <row r="1086" s="91" customFormat="1" ht="24" customHeight="1" spans="1:3">
      <c r="A1086" s="110" t="s">
        <v>821</v>
      </c>
      <c r="B1086" s="105"/>
      <c r="C1086" s="111"/>
    </row>
    <row r="1087" s="91" customFormat="1" ht="24" customHeight="1" spans="1:3">
      <c r="A1087" s="109" t="s">
        <v>822</v>
      </c>
      <c r="B1087" s="108"/>
      <c r="C1087" s="111"/>
    </row>
    <row r="1088" s="91" customFormat="1" ht="24" customHeight="1" spans="1:3">
      <c r="A1088" s="109" t="s">
        <v>823</v>
      </c>
      <c r="B1088" s="108"/>
      <c r="C1088" s="111"/>
    </row>
    <row r="1089" s="91" customFormat="1" ht="24" customHeight="1" spans="1:3">
      <c r="A1089" s="109" t="s">
        <v>824</v>
      </c>
      <c r="B1089" s="108"/>
      <c r="C1089" s="111"/>
    </row>
    <row r="1090" s="91" customFormat="1" ht="24" customHeight="1" spans="1:3">
      <c r="A1090" s="109" t="s">
        <v>825</v>
      </c>
      <c r="B1090" s="108"/>
      <c r="C1090" s="111"/>
    </row>
    <row r="1091" s="91" customFormat="1" ht="24" customHeight="1" spans="1:3">
      <c r="A1091" s="109" t="s">
        <v>826</v>
      </c>
      <c r="B1091" s="108"/>
      <c r="C1091" s="111"/>
    </row>
    <row r="1092" s="91" customFormat="1" ht="24" customHeight="1" spans="1:3">
      <c r="A1092" s="106" t="s">
        <v>827</v>
      </c>
      <c r="B1092" s="105">
        <f>B1093+B1103+B1109</f>
        <v>4081.33</v>
      </c>
      <c r="C1092" s="105">
        <f>C1093+C1103+C1109</f>
        <v>4169.857</v>
      </c>
    </row>
    <row r="1093" s="91" customFormat="1" ht="24" customHeight="1" spans="1:3">
      <c r="A1093" s="106" t="s">
        <v>828</v>
      </c>
      <c r="B1093" s="105">
        <f>SUM(B1094:B1102)</f>
        <v>989.26</v>
      </c>
      <c r="C1093" s="105">
        <f>SUM(C1094:C1102)</f>
        <v>995.727</v>
      </c>
    </row>
    <row r="1094" s="91" customFormat="1" ht="24" customHeight="1" spans="1:3">
      <c r="A1094" s="109" t="s">
        <v>28</v>
      </c>
      <c r="B1094" s="108">
        <v>236.84</v>
      </c>
      <c r="C1094" s="108">
        <v>236.84</v>
      </c>
    </row>
    <row r="1095" s="91" customFormat="1" ht="24" customHeight="1" spans="1:3">
      <c r="A1095" s="109" t="s">
        <v>17</v>
      </c>
      <c r="B1095" s="108">
        <v>92</v>
      </c>
      <c r="C1095" s="108">
        <v>92</v>
      </c>
    </row>
    <row r="1096" s="91" customFormat="1" ht="24" customHeight="1" spans="1:3">
      <c r="A1096" s="109" t="s">
        <v>18</v>
      </c>
      <c r="B1096" s="108"/>
      <c r="C1096" s="108"/>
    </row>
    <row r="1097" s="91" customFormat="1" ht="24" customHeight="1" spans="1:3">
      <c r="A1097" s="109" t="s">
        <v>829</v>
      </c>
      <c r="B1097" s="108"/>
      <c r="C1097" s="108"/>
    </row>
    <row r="1098" s="91" customFormat="1" ht="24" customHeight="1" spans="1:3">
      <c r="A1098" s="109" t="s">
        <v>830</v>
      </c>
      <c r="B1098" s="108"/>
      <c r="C1098" s="108"/>
    </row>
    <row r="1099" s="91" customFormat="1" ht="24" customHeight="1" spans="1:3">
      <c r="A1099" s="109" t="s">
        <v>831</v>
      </c>
      <c r="B1099" s="108"/>
      <c r="C1099" s="108"/>
    </row>
    <row r="1100" s="91" customFormat="1" ht="24" customHeight="1" spans="1:3">
      <c r="A1100" s="109" t="s">
        <v>832</v>
      </c>
      <c r="B1100" s="108"/>
      <c r="C1100" s="108"/>
    </row>
    <row r="1101" s="91" customFormat="1" ht="24" customHeight="1" spans="1:3">
      <c r="A1101" s="109" t="s">
        <v>25</v>
      </c>
      <c r="B1101" s="108"/>
      <c r="C1101" s="108"/>
    </row>
    <row r="1102" s="91" customFormat="1" ht="24" customHeight="1" spans="1:3">
      <c r="A1102" s="109" t="s">
        <v>833</v>
      </c>
      <c r="B1102" s="108">
        <v>660.42</v>
      </c>
      <c r="C1102" s="108">
        <f>660.42+6.467</f>
        <v>666.887</v>
      </c>
    </row>
    <row r="1103" s="91" customFormat="1" ht="24" customHeight="1" spans="1:3">
      <c r="A1103" s="110" t="s">
        <v>834</v>
      </c>
      <c r="B1103" s="105">
        <f>SUM(B1104:B1108)</f>
        <v>5</v>
      </c>
      <c r="C1103" s="105">
        <f>SUM(C1104:C1108)</f>
        <v>5</v>
      </c>
    </row>
    <row r="1104" s="91" customFormat="1" ht="24" customHeight="1" spans="1:3">
      <c r="A1104" s="109" t="s">
        <v>28</v>
      </c>
      <c r="B1104" s="108"/>
      <c r="C1104" s="111"/>
    </row>
    <row r="1105" s="91" customFormat="1" ht="24" customHeight="1" spans="1:3">
      <c r="A1105" s="109" t="s">
        <v>17</v>
      </c>
      <c r="B1105" s="108"/>
      <c r="C1105" s="111"/>
    </row>
    <row r="1106" s="91" customFormat="1" ht="24" customHeight="1" spans="1:3">
      <c r="A1106" s="109" t="s">
        <v>18</v>
      </c>
      <c r="B1106" s="108"/>
      <c r="C1106" s="111"/>
    </row>
    <row r="1107" s="91" customFormat="1" ht="24" customHeight="1" spans="1:3">
      <c r="A1107" s="109" t="s">
        <v>835</v>
      </c>
      <c r="B1107" s="108"/>
      <c r="C1107" s="111"/>
    </row>
    <row r="1108" s="91" customFormat="1" ht="24" customHeight="1" spans="1:3">
      <c r="A1108" s="109" t="s">
        <v>836</v>
      </c>
      <c r="B1108" s="108">
        <v>5</v>
      </c>
      <c r="C1108" s="108">
        <v>5</v>
      </c>
    </row>
    <row r="1109" s="91" customFormat="1" ht="24" customHeight="1" spans="1:3">
      <c r="A1109" s="110" t="s">
        <v>837</v>
      </c>
      <c r="B1109" s="105">
        <f>SUM(B1110:B1111)</f>
        <v>3087.07</v>
      </c>
      <c r="C1109" s="105">
        <f>SUM(C1110:C1111)</f>
        <v>3169.13</v>
      </c>
    </row>
    <row r="1110" s="91" customFormat="1" ht="24" customHeight="1" spans="1:3">
      <c r="A1110" s="109" t="s">
        <v>838</v>
      </c>
      <c r="B1110" s="108"/>
      <c r="C1110" s="111"/>
    </row>
    <row r="1111" s="91" customFormat="1" ht="24" customHeight="1" spans="1:3">
      <c r="A1111" s="109" t="s">
        <v>839</v>
      </c>
      <c r="B1111" s="108">
        <v>3087.07</v>
      </c>
      <c r="C1111" s="108">
        <v>3169.13</v>
      </c>
    </row>
    <row r="1112" s="91" customFormat="1" ht="24" customHeight="1" spans="1:3">
      <c r="A1112" s="106" t="s">
        <v>840</v>
      </c>
      <c r="B1112" s="105">
        <f>B1113+B1120+B1130+B1136+B1139</f>
        <v>369.4</v>
      </c>
      <c r="C1112" s="105">
        <f>C1113+C1120+C1130+C1136+C1139</f>
        <v>369.4</v>
      </c>
    </row>
    <row r="1113" s="91" customFormat="1" ht="24" customHeight="1" spans="1:3">
      <c r="A1113" s="106" t="s">
        <v>841</v>
      </c>
      <c r="B1113" s="105"/>
      <c r="C1113" s="111"/>
    </row>
    <row r="1114" s="91" customFormat="1" ht="24" customHeight="1" spans="1:3">
      <c r="A1114" s="109" t="s">
        <v>28</v>
      </c>
      <c r="B1114" s="108"/>
      <c r="C1114" s="111"/>
    </row>
    <row r="1115" s="91" customFormat="1" ht="24" customHeight="1" spans="1:3">
      <c r="A1115" s="109" t="s">
        <v>17</v>
      </c>
      <c r="B1115" s="108"/>
      <c r="C1115" s="111"/>
    </row>
    <row r="1116" s="91" customFormat="1" ht="24" customHeight="1" spans="1:3">
      <c r="A1116" s="109" t="s">
        <v>18</v>
      </c>
      <c r="B1116" s="108"/>
      <c r="C1116" s="111"/>
    </row>
    <row r="1117" s="91" customFormat="1" ht="24" customHeight="1" spans="1:3">
      <c r="A1117" s="109" t="s">
        <v>842</v>
      </c>
      <c r="B1117" s="108"/>
      <c r="C1117" s="111"/>
    </row>
    <row r="1118" s="91" customFormat="1" ht="24" customHeight="1" spans="1:3">
      <c r="A1118" s="109" t="s">
        <v>25</v>
      </c>
      <c r="B1118" s="108"/>
      <c r="C1118" s="111"/>
    </row>
    <row r="1119" s="91" customFormat="1" ht="24" customHeight="1" spans="1:3">
      <c r="A1119" s="109" t="s">
        <v>843</v>
      </c>
      <c r="B1119" s="108"/>
      <c r="C1119" s="111"/>
    </row>
    <row r="1120" s="91" customFormat="1" ht="24" customHeight="1" spans="1:3">
      <c r="A1120" s="110" t="s">
        <v>844</v>
      </c>
      <c r="B1120" s="105"/>
      <c r="C1120" s="111"/>
    </row>
    <row r="1121" s="91" customFormat="1" ht="24" customHeight="1" spans="1:3">
      <c r="A1121" s="109" t="s">
        <v>845</v>
      </c>
      <c r="B1121" s="108"/>
      <c r="C1121" s="111"/>
    </row>
    <row r="1122" s="91" customFormat="1" ht="24" customHeight="1" spans="1:3">
      <c r="A1122" s="109" t="s">
        <v>846</v>
      </c>
      <c r="B1122" s="108"/>
      <c r="C1122" s="111"/>
    </row>
    <row r="1123" s="91" customFormat="1" ht="24" customHeight="1" spans="1:3">
      <c r="A1123" s="109" t="s">
        <v>847</v>
      </c>
      <c r="B1123" s="108"/>
      <c r="C1123" s="111"/>
    </row>
    <row r="1124" s="91" customFormat="1" ht="24" customHeight="1" spans="1:3">
      <c r="A1124" s="109" t="s">
        <v>848</v>
      </c>
      <c r="B1124" s="108"/>
      <c r="C1124" s="111"/>
    </row>
    <row r="1125" s="91" customFormat="1" ht="24" customHeight="1" spans="1:3">
      <c r="A1125" s="109" t="s">
        <v>849</v>
      </c>
      <c r="B1125" s="108"/>
      <c r="C1125" s="111"/>
    </row>
    <row r="1126" s="91" customFormat="1" ht="24" customHeight="1" spans="1:3">
      <c r="A1126" s="109" t="s">
        <v>850</v>
      </c>
      <c r="B1126" s="108"/>
      <c r="C1126" s="111"/>
    </row>
    <row r="1127" s="91" customFormat="1" ht="24" customHeight="1" spans="1:3">
      <c r="A1127" s="109" t="s">
        <v>851</v>
      </c>
      <c r="B1127" s="108"/>
      <c r="C1127" s="111"/>
    </row>
    <row r="1128" s="91" customFormat="1" ht="24" customHeight="1" spans="1:3">
      <c r="A1128" s="109" t="s">
        <v>852</v>
      </c>
      <c r="B1128" s="108"/>
      <c r="C1128" s="111"/>
    </row>
    <row r="1129" s="91" customFormat="1" ht="24" customHeight="1" spans="1:3">
      <c r="A1129" s="109" t="s">
        <v>853</v>
      </c>
      <c r="B1129" s="108"/>
      <c r="C1129" s="111"/>
    </row>
    <row r="1130" s="91" customFormat="1" ht="24" customHeight="1" spans="1:3">
      <c r="A1130" s="110" t="s">
        <v>854</v>
      </c>
      <c r="B1130" s="105">
        <f>SUM(B1131:B1135)</f>
        <v>8</v>
      </c>
      <c r="C1130" s="105">
        <f>SUM(C1131:C1135)</f>
        <v>8</v>
      </c>
    </row>
    <row r="1131" s="91" customFormat="1" ht="24" customHeight="1" spans="1:3">
      <c r="A1131" s="109" t="s">
        <v>855</v>
      </c>
      <c r="B1131" s="108"/>
      <c r="C1131" s="111"/>
    </row>
    <row r="1132" s="91" customFormat="1" ht="24" customHeight="1" spans="1:3">
      <c r="A1132" s="109" t="s">
        <v>856</v>
      </c>
      <c r="B1132" s="108"/>
      <c r="C1132" s="111"/>
    </row>
    <row r="1133" s="91" customFormat="1" ht="24" customHeight="1" spans="1:3">
      <c r="A1133" s="109" t="s">
        <v>857</v>
      </c>
      <c r="B1133" s="108"/>
      <c r="C1133" s="111"/>
    </row>
    <row r="1134" s="91" customFormat="1" ht="24" customHeight="1" spans="1:3">
      <c r="A1134" s="109" t="s">
        <v>858</v>
      </c>
      <c r="B1134" s="108"/>
      <c r="C1134" s="111"/>
    </row>
    <row r="1135" s="91" customFormat="1" ht="24" customHeight="1" spans="1:3">
      <c r="A1135" s="109" t="s">
        <v>859</v>
      </c>
      <c r="B1135" s="108">
        <v>8</v>
      </c>
      <c r="C1135" s="108">
        <v>8</v>
      </c>
    </row>
    <row r="1136" s="91" customFormat="1" ht="24" customHeight="1" spans="1:3">
      <c r="A1136" s="110" t="s">
        <v>860</v>
      </c>
      <c r="B1136" s="105"/>
      <c r="C1136" s="111"/>
    </row>
    <row r="1137" s="91" customFormat="1" ht="24" customHeight="1" spans="1:3">
      <c r="A1137" s="109" t="s">
        <v>861</v>
      </c>
      <c r="B1137" s="108"/>
      <c r="C1137" s="111"/>
    </row>
    <row r="1138" s="91" customFormat="1" ht="24" customHeight="1" spans="1:3">
      <c r="A1138" s="109" t="s">
        <v>862</v>
      </c>
      <c r="B1138" s="108"/>
      <c r="C1138" s="111"/>
    </row>
    <row r="1139" s="91" customFormat="1" ht="24" customHeight="1" spans="1:3">
      <c r="A1139" s="110" t="s">
        <v>863</v>
      </c>
      <c r="B1139" s="105">
        <f>SUM(B1140:B1141)</f>
        <v>361.4</v>
      </c>
      <c r="C1139" s="105">
        <f>SUM(C1140:C1141)</f>
        <v>361.4</v>
      </c>
    </row>
    <row r="1140" s="91" customFormat="1" ht="24" customHeight="1" spans="1:3">
      <c r="A1140" s="109" t="s">
        <v>864</v>
      </c>
      <c r="B1140" s="108"/>
      <c r="C1140" s="111"/>
    </row>
    <row r="1141" s="91" customFormat="1" ht="24" customHeight="1" spans="1:3">
      <c r="A1141" s="109" t="s">
        <v>865</v>
      </c>
      <c r="B1141" s="108">
        <v>361.4</v>
      </c>
      <c r="C1141" s="108">
        <v>361.4</v>
      </c>
    </row>
    <row r="1142" s="91" customFormat="1" ht="24" customHeight="1" spans="1:3">
      <c r="A1142" s="106" t="s">
        <v>866</v>
      </c>
      <c r="B1142" s="108"/>
      <c r="C1142" s="111"/>
    </row>
    <row r="1143" s="91" customFormat="1" ht="24" customHeight="1" spans="1:3">
      <c r="A1143" s="106" t="s">
        <v>867</v>
      </c>
      <c r="B1143" s="108"/>
      <c r="C1143" s="111"/>
    </row>
    <row r="1144" s="91" customFormat="1" ht="24" customHeight="1" spans="1:3">
      <c r="A1144" s="110" t="s">
        <v>868</v>
      </c>
      <c r="B1144" s="108"/>
      <c r="C1144" s="111"/>
    </row>
    <row r="1145" s="91" customFormat="1" ht="24" customHeight="1" spans="1:3">
      <c r="A1145" s="110" t="s">
        <v>869</v>
      </c>
      <c r="B1145" s="108"/>
      <c r="C1145" s="111"/>
    </row>
    <row r="1146" s="91" customFormat="1" ht="24" customHeight="1" spans="1:3">
      <c r="A1146" s="110" t="s">
        <v>870</v>
      </c>
      <c r="B1146" s="108"/>
      <c r="C1146" s="111"/>
    </row>
    <row r="1147" s="91" customFormat="1" ht="24" customHeight="1" spans="1:3">
      <c r="A1147" s="110" t="s">
        <v>871</v>
      </c>
      <c r="B1147" s="108"/>
      <c r="C1147" s="111"/>
    </row>
    <row r="1148" s="91" customFormat="1" ht="24" customHeight="1" spans="1:3">
      <c r="A1148" s="110" t="s">
        <v>872</v>
      </c>
      <c r="B1148" s="108"/>
      <c r="C1148" s="111"/>
    </row>
    <row r="1149" s="91" customFormat="1" ht="24" customHeight="1" spans="1:3">
      <c r="A1149" s="110" t="s">
        <v>873</v>
      </c>
      <c r="B1149" s="108"/>
      <c r="C1149" s="111"/>
    </row>
    <row r="1150" s="91" customFormat="1" ht="24" customHeight="1" spans="1:3">
      <c r="A1150" s="110" t="s">
        <v>874</v>
      </c>
      <c r="B1150" s="108"/>
      <c r="C1150" s="111"/>
    </row>
    <row r="1151" s="91" customFormat="1" ht="24" customHeight="1" spans="1:3">
      <c r="A1151" s="110" t="s">
        <v>875</v>
      </c>
      <c r="B1151" s="108"/>
      <c r="C1151" s="111"/>
    </row>
    <row r="1152" s="91" customFormat="1" ht="24" customHeight="1" spans="1:3">
      <c r="A1152" s="106" t="s">
        <v>876</v>
      </c>
      <c r="B1152" s="105">
        <f>B1153+B1180+B1195</f>
        <v>7971.12</v>
      </c>
      <c r="C1152" s="105">
        <f>C1153+C1180+C1195</f>
        <v>7971.12</v>
      </c>
    </row>
    <row r="1153" s="91" customFormat="1" ht="24" customHeight="1" spans="1:3">
      <c r="A1153" s="106" t="s">
        <v>877</v>
      </c>
      <c r="B1153" s="105">
        <f>SUM(B1154:B1179)</f>
        <v>7971.12</v>
      </c>
      <c r="C1153" s="105">
        <f>SUM(C1154:C1179)</f>
        <v>7971.12</v>
      </c>
    </row>
    <row r="1154" s="91" customFormat="1" ht="24" customHeight="1" spans="1:3">
      <c r="A1154" s="109" t="s">
        <v>28</v>
      </c>
      <c r="B1154" s="108">
        <v>526.89</v>
      </c>
      <c r="C1154" s="108">
        <v>526.89</v>
      </c>
    </row>
    <row r="1155" s="91" customFormat="1" ht="24" customHeight="1" spans="1:3">
      <c r="A1155" s="109" t="s">
        <v>17</v>
      </c>
      <c r="B1155" s="108">
        <v>44</v>
      </c>
      <c r="C1155" s="108">
        <v>44</v>
      </c>
    </row>
    <row r="1156" s="91" customFormat="1" ht="24" customHeight="1" spans="1:3">
      <c r="A1156" s="109" t="s">
        <v>18</v>
      </c>
      <c r="B1156" s="108"/>
      <c r="C1156" s="108"/>
    </row>
    <row r="1157" s="91" customFormat="1" ht="24" customHeight="1" spans="1:3">
      <c r="A1157" s="109" t="s">
        <v>878</v>
      </c>
      <c r="B1157" s="108">
        <v>101.36</v>
      </c>
      <c r="C1157" s="108">
        <v>101.36</v>
      </c>
    </row>
    <row r="1158" s="91" customFormat="1" ht="24" customHeight="1" spans="1:3">
      <c r="A1158" s="109" t="s">
        <v>879</v>
      </c>
      <c r="B1158" s="108">
        <v>2873.72</v>
      </c>
      <c r="C1158" s="108">
        <v>2873.72</v>
      </c>
    </row>
    <row r="1159" s="91" customFormat="1" ht="24" customHeight="1" spans="1:3">
      <c r="A1159" s="109" t="s">
        <v>880</v>
      </c>
      <c r="B1159" s="108"/>
      <c r="C1159" s="108"/>
    </row>
    <row r="1160" s="91" customFormat="1" ht="24" customHeight="1" spans="1:3">
      <c r="A1160" s="109" t="s">
        <v>881</v>
      </c>
      <c r="B1160" s="108"/>
      <c r="C1160" s="108"/>
    </row>
    <row r="1161" s="91" customFormat="1" ht="24" customHeight="1" spans="1:3">
      <c r="A1161" s="109" t="s">
        <v>882</v>
      </c>
      <c r="B1161" s="108">
        <v>808</v>
      </c>
      <c r="C1161" s="108">
        <v>808</v>
      </c>
    </row>
    <row r="1162" s="91" customFormat="1" ht="24" customHeight="1" spans="1:3">
      <c r="A1162" s="109" t="s">
        <v>883</v>
      </c>
      <c r="B1162" s="108">
        <v>2935</v>
      </c>
      <c r="C1162" s="108">
        <v>2935</v>
      </c>
    </row>
    <row r="1163" s="91" customFormat="1" ht="24" customHeight="1" spans="1:3">
      <c r="A1163" s="109" t="s">
        <v>884</v>
      </c>
      <c r="B1163" s="108"/>
      <c r="C1163" s="108"/>
    </row>
    <row r="1164" s="91" customFormat="1" ht="24" customHeight="1" spans="1:3">
      <c r="A1164" s="109" t="s">
        <v>885</v>
      </c>
      <c r="B1164" s="108"/>
      <c r="C1164" s="108"/>
    </row>
    <row r="1165" s="91" customFormat="1" ht="24" customHeight="1" spans="1:3">
      <c r="A1165" s="109" t="s">
        <v>886</v>
      </c>
      <c r="B1165" s="108"/>
      <c r="C1165" s="108"/>
    </row>
    <row r="1166" s="91" customFormat="1" ht="24" customHeight="1" spans="1:3">
      <c r="A1166" s="109" t="s">
        <v>887</v>
      </c>
      <c r="B1166" s="108"/>
      <c r="C1166" s="108"/>
    </row>
    <row r="1167" s="91" customFormat="1" ht="24" customHeight="1" spans="1:3">
      <c r="A1167" s="109" t="s">
        <v>888</v>
      </c>
      <c r="B1167" s="108"/>
      <c r="C1167" s="108"/>
    </row>
    <row r="1168" s="91" customFormat="1" ht="24" customHeight="1" spans="1:3">
      <c r="A1168" s="109" t="s">
        <v>889</v>
      </c>
      <c r="B1168" s="108"/>
      <c r="C1168" s="108"/>
    </row>
    <row r="1169" s="91" customFormat="1" ht="24" customHeight="1" spans="1:3">
      <c r="A1169" s="109" t="s">
        <v>890</v>
      </c>
      <c r="B1169" s="108"/>
      <c r="C1169" s="108"/>
    </row>
    <row r="1170" s="91" customFormat="1" ht="24" customHeight="1" spans="1:3">
      <c r="A1170" s="109" t="s">
        <v>891</v>
      </c>
      <c r="B1170" s="108"/>
      <c r="C1170" s="108"/>
    </row>
    <row r="1171" s="91" customFormat="1" ht="24" customHeight="1" spans="1:3">
      <c r="A1171" s="109" t="s">
        <v>892</v>
      </c>
      <c r="B1171" s="108"/>
      <c r="C1171" s="108"/>
    </row>
    <row r="1172" s="91" customFormat="1" ht="24" customHeight="1" spans="1:3">
      <c r="A1172" s="109" t="s">
        <v>893</v>
      </c>
      <c r="B1172" s="108"/>
      <c r="C1172" s="108"/>
    </row>
    <row r="1173" s="91" customFormat="1" ht="24" customHeight="1" spans="1:3">
      <c r="A1173" s="109" t="s">
        <v>894</v>
      </c>
      <c r="B1173" s="108"/>
      <c r="C1173" s="108"/>
    </row>
    <row r="1174" s="91" customFormat="1" ht="24" customHeight="1" spans="1:3">
      <c r="A1174" s="109" t="s">
        <v>895</v>
      </c>
      <c r="B1174" s="108"/>
      <c r="C1174" s="108"/>
    </row>
    <row r="1175" s="91" customFormat="1" ht="24" customHeight="1" spans="1:3">
      <c r="A1175" s="109" t="s">
        <v>896</v>
      </c>
      <c r="B1175" s="108"/>
      <c r="C1175" s="108"/>
    </row>
    <row r="1176" s="91" customFormat="1" ht="24" customHeight="1" spans="1:3">
      <c r="A1176" s="109" t="s">
        <v>897</v>
      </c>
      <c r="B1176" s="108"/>
      <c r="C1176" s="108"/>
    </row>
    <row r="1177" s="91" customFormat="1" ht="24" customHeight="1" spans="1:3">
      <c r="A1177" s="109" t="s">
        <v>898</v>
      </c>
      <c r="B1177" s="108"/>
      <c r="C1177" s="108"/>
    </row>
    <row r="1178" s="91" customFormat="1" ht="24" customHeight="1" spans="1:3">
      <c r="A1178" s="109" t="s">
        <v>25</v>
      </c>
      <c r="B1178" s="108">
        <v>682.15</v>
      </c>
      <c r="C1178" s="108">
        <v>682.15</v>
      </c>
    </row>
    <row r="1179" s="91" customFormat="1" ht="24" customHeight="1" spans="1:3">
      <c r="A1179" s="109" t="s">
        <v>899</v>
      </c>
      <c r="B1179" s="108"/>
      <c r="C1179" s="111"/>
    </row>
    <row r="1180" s="91" customFormat="1" ht="24" customHeight="1" spans="1:3">
      <c r="A1180" s="110" t="s">
        <v>900</v>
      </c>
      <c r="B1180" s="105"/>
      <c r="C1180" s="111"/>
    </row>
    <row r="1181" s="91" customFormat="1" ht="24" customHeight="1" spans="1:3">
      <c r="A1181" s="109" t="s">
        <v>28</v>
      </c>
      <c r="B1181" s="108"/>
      <c r="C1181" s="111"/>
    </row>
    <row r="1182" s="91" customFormat="1" ht="24" customHeight="1" spans="1:3">
      <c r="A1182" s="109" t="s">
        <v>17</v>
      </c>
      <c r="B1182" s="108"/>
      <c r="C1182" s="111"/>
    </row>
    <row r="1183" s="91" customFormat="1" ht="24" customHeight="1" spans="1:3">
      <c r="A1183" s="109" t="s">
        <v>18</v>
      </c>
      <c r="B1183" s="108"/>
      <c r="C1183" s="111"/>
    </row>
    <row r="1184" s="91" customFormat="1" ht="24" customHeight="1" spans="1:3">
      <c r="A1184" s="109" t="s">
        <v>901</v>
      </c>
      <c r="B1184" s="108"/>
      <c r="C1184" s="111"/>
    </row>
    <row r="1185" s="91" customFormat="1" ht="24" customHeight="1" spans="1:3">
      <c r="A1185" s="109" t="s">
        <v>902</v>
      </c>
      <c r="B1185" s="108"/>
      <c r="C1185" s="111"/>
    </row>
    <row r="1186" s="91" customFormat="1" ht="24" customHeight="1" spans="1:3">
      <c r="A1186" s="109" t="s">
        <v>903</v>
      </c>
      <c r="B1186" s="108"/>
      <c r="C1186" s="111"/>
    </row>
    <row r="1187" s="91" customFormat="1" ht="24" customHeight="1" spans="1:3">
      <c r="A1187" s="109" t="s">
        <v>904</v>
      </c>
      <c r="B1187" s="108"/>
      <c r="C1187" s="111"/>
    </row>
    <row r="1188" s="91" customFormat="1" ht="24" customHeight="1" spans="1:3">
      <c r="A1188" s="109" t="s">
        <v>905</v>
      </c>
      <c r="B1188" s="108"/>
      <c r="C1188" s="111"/>
    </row>
    <row r="1189" s="91" customFormat="1" ht="24" customHeight="1" spans="1:3">
      <c r="A1189" s="109" t="s">
        <v>906</v>
      </c>
      <c r="B1189" s="108"/>
      <c r="C1189" s="111"/>
    </row>
    <row r="1190" s="91" customFormat="1" ht="24" customHeight="1" spans="1:3">
      <c r="A1190" s="109" t="s">
        <v>907</v>
      </c>
      <c r="B1190" s="108"/>
      <c r="C1190" s="111"/>
    </row>
    <row r="1191" s="91" customFormat="1" ht="24" customHeight="1" spans="1:3">
      <c r="A1191" s="109" t="s">
        <v>908</v>
      </c>
      <c r="B1191" s="108"/>
      <c r="C1191" s="111"/>
    </row>
    <row r="1192" s="91" customFormat="1" ht="24" customHeight="1" spans="1:3">
      <c r="A1192" s="109" t="s">
        <v>909</v>
      </c>
      <c r="B1192" s="108"/>
      <c r="C1192" s="111"/>
    </row>
    <row r="1193" s="91" customFormat="1" ht="24" customHeight="1" spans="1:3">
      <c r="A1193" s="109" t="s">
        <v>910</v>
      </c>
      <c r="B1193" s="108"/>
      <c r="C1193" s="111"/>
    </row>
    <row r="1194" s="91" customFormat="1" ht="24" customHeight="1" spans="1:3">
      <c r="A1194" s="109" t="s">
        <v>911</v>
      </c>
      <c r="B1194" s="108"/>
      <c r="C1194" s="111"/>
    </row>
    <row r="1195" s="91" customFormat="1" ht="24" customHeight="1" spans="1:3">
      <c r="A1195" s="110" t="s">
        <v>912</v>
      </c>
      <c r="B1195" s="105"/>
      <c r="C1195" s="111"/>
    </row>
    <row r="1196" s="91" customFormat="1" ht="24" customHeight="1" spans="1:3">
      <c r="A1196" s="109" t="s">
        <v>913</v>
      </c>
      <c r="B1196" s="108"/>
      <c r="C1196" s="111"/>
    </row>
    <row r="1197" s="91" customFormat="1" ht="24" customHeight="1" spans="1:3">
      <c r="A1197" s="106" t="s">
        <v>914</v>
      </c>
      <c r="B1197" s="105">
        <f>B1198+B1211+B1215</f>
        <v>20605.14</v>
      </c>
      <c r="C1197" s="105">
        <f>C1198+C1211+C1215</f>
        <v>22999.13</v>
      </c>
    </row>
    <row r="1198" s="91" customFormat="1" ht="24" customHeight="1" spans="1:3">
      <c r="A1198" s="106" t="s">
        <v>915</v>
      </c>
      <c r="B1198" s="105">
        <f>SUM(B1199:B1210)</f>
        <v>9810.5</v>
      </c>
      <c r="C1198" s="105">
        <f>SUM(C1199:C1210)</f>
        <v>12204.49</v>
      </c>
    </row>
    <row r="1199" s="91" customFormat="1" ht="24" customHeight="1" spans="1:3">
      <c r="A1199" s="109" t="s">
        <v>916</v>
      </c>
      <c r="B1199" s="108"/>
      <c r="C1199" s="108"/>
    </row>
    <row r="1200" s="91" customFormat="1" ht="24" customHeight="1" spans="1:3">
      <c r="A1200" s="109" t="s">
        <v>917</v>
      </c>
      <c r="B1200" s="108"/>
      <c r="C1200" s="108"/>
    </row>
    <row r="1201" s="91" customFormat="1" ht="24" customHeight="1" spans="1:3">
      <c r="A1201" s="109" t="s">
        <v>918</v>
      </c>
      <c r="B1201" s="108">
        <v>274.85</v>
      </c>
      <c r="C1201" s="108">
        <v>274.85</v>
      </c>
    </row>
    <row r="1202" s="91" customFormat="1" ht="24" customHeight="1" spans="1:3">
      <c r="A1202" s="109" t="s">
        <v>919</v>
      </c>
      <c r="B1202" s="108"/>
      <c r="C1202" s="108"/>
    </row>
    <row r="1203" s="91" customFormat="1" ht="24" customHeight="1" spans="1:3">
      <c r="A1203" s="109" t="s">
        <v>920</v>
      </c>
      <c r="B1203" s="108"/>
      <c r="C1203" s="108">
        <v>567.63</v>
      </c>
    </row>
    <row r="1204" s="91" customFormat="1" ht="24" customHeight="1" spans="1:3">
      <c r="A1204" s="109" t="s">
        <v>921</v>
      </c>
      <c r="B1204" s="108"/>
      <c r="C1204" s="108"/>
    </row>
    <row r="1205" s="91" customFormat="1" ht="24" customHeight="1" spans="1:3">
      <c r="A1205" s="109" t="s">
        <v>922</v>
      </c>
      <c r="B1205" s="108"/>
      <c r="C1205" s="108"/>
    </row>
    <row r="1206" s="91" customFormat="1" ht="24" customHeight="1" spans="1:3">
      <c r="A1206" s="109" t="s">
        <v>923</v>
      </c>
      <c r="B1206" s="108">
        <v>1195.65</v>
      </c>
      <c r="C1206" s="108">
        <v>1195.65</v>
      </c>
    </row>
    <row r="1207" s="91" customFormat="1" ht="24" customHeight="1" spans="1:3">
      <c r="A1207" s="109" t="s">
        <v>924</v>
      </c>
      <c r="B1207" s="108">
        <v>785.62</v>
      </c>
      <c r="C1207" s="108">
        <v>785.62</v>
      </c>
    </row>
    <row r="1208" s="91" customFormat="1" ht="24" customHeight="1" spans="1:3">
      <c r="A1208" s="109" t="s">
        <v>925</v>
      </c>
      <c r="B1208" s="108"/>
      <c r="C1208" s="108"/>
    </row>
    <row r="1209" s="91" customFormat="1" ht="24" customHeight="1" spans="1:3">
      <c r="A1209" s="109" t="s">
        <v>926</v>
      </c>
      <c r="B1209" s="108">
        <v>6204.41</v>
      </c>
      <c r="C1209" s="108">
        <v>6204.41</v>
      </c>
    </row>
    <row r="1210" s="91" customFormat="1" ht="24" customHeight="1" spans="1:3">
      <c r="A1210" s="109" t="s">
        <v>927</v>
      </c>
      <c r="B1210" s="108">
        <v>1349.97</v>
      </c>
      <c r="C1210" s="108">
        <f>1349.97+1826.36</f>
        <v>3176.33</v>
      </c>
    </row>
    <row r="1211" s="91" customFormat="1" ht="24" customHeight="1" spans="1:3">
      <c r="A1211" s="110" t="s">
        <v>928</v>
      </c>
      <c r="B1211" s="105">
        <f>SUM(B1212:B1214)</f>
        <v>10794.64</v>
      </c>
      <c r="C1211" s="105">
        <f>SUM(C1212:C1214)</f>
        <v>10794.64</v>
      </c>
    </row>
    <row r="1212" s="91" customFormat="1" ht="24" customHeight="1" spans="1:3">
      <c r="A1212" s="109" t="s">
        <v>929</v>
      </c>
      <c r="B1212" s="108">
        <v>10794.64</v>
      </c>
      <c r="C1212" s="108">
        <v>10794.64</v>
      </c>
    </row>
    <row r="1213" s="91" customFormat="1" ht="24" customHeight="1" spans="1:3">
      <c r="A1213" s="109" t="s">
        <v>930</v>
      </c>
      <c r="B1213" s="108"/>
      <c r="C1213" s="111"/>
    </row>
    <row r="1214" s="91" customFormat="1" ht="24" customHeight="1" spans="1:3">
      <c r="A1214" s="109" t="s">
        <v>931</v>
      </c>
      <c r="B1214" s="108"/>
      <c r="C1214" s="111"/>
    </row>
    <row r="1215" s="91" customFormat="1" ht="24" customHeight="1" spans="1:3">
      <c r="A1215" s="110" t="s">
        <v>932</v>
      </c>
      <c r="B1215" s="105">
        <f>SUM(B1216:B1218)</f>
        <v>0</v>
      </c>
      <c r="C1215" s="105">
        <f>SUM(C1216:C1218)</f>
        <v>0</v>
      </c>
    </row>
    <row r="1216" s="91" customFormat="1" ht="24" customHeight="1" spans="1:3">
      <c r="A1216" s="109" t="s">
        <v>933</v>
      </c>
      <c r="B1216" s="108"/>
      <c r="C1216" s="111"/>
    </row>
    <row r="1217" s="91" customFormat="1" ht="24" customHeight="1" spans="1:3">
      <c r="A1217" s="109" t="s">
        <v>934</v>
      </c>
      <c r="B1217" s="108"/>
      <c r="C1217" s="111"/>
    </row>
    <row r="1218" s="91" customFormat="1" ht="24" customHeight="1" spans="1:3">
      <c r="A1218" s="109" t="s">
        <v>935</v>
      </c>
      <c r="B1218" s="108"/>
      <c r="C1218" s="111"/>
    </row>
    <row r="1219" s="91" customFormat="1" ht="24" customHeight="1" spans="1:3">
      <c r="A1219" s="106" t="s">
        <v>936</v>
      </c>
      <c r="B1219" s="105">
        <f>B1220+B1238+B1245+B1251</f>
        <v>41.69</v>
      </c>
      <c r="C1219" s="105">
        <f>C1220+C1238+C1245+C1251</f>
        <v>41.69</v>
      </c>
    </row>
    <row r="1220" s="91" customFormat="1" ht="24" customHeight="1" spans="1:3">
      <c r="A1220" s="106" t="s">
        <v>937</v>
      </c>
      <c r="B1220" s="105">
        <f>SUM(B1221:B1237)</f>
        <v>40.64</v>
      </c>
      <c r="C1220" s="105">
        <f>SUM(C1221:C1237)</f>
        <v>40.64</v>
      </c>
    </row>
    <row r="1221" s="91" customFormat="1" ht="24" customHeight="1" spans="1:3">
      <c r="A1221" s="109" t="s">
        <v>28</v>
      </c>
      <c r="B1221" s="108"/>
      <c r="C1221" s="111"/>
    </row>
    <row r="1222" s="91" customFormat="1" ht="24" customHeight="1" spans="1:3">
      <c r="A1222" s="109" t="s">
        <v>17</v>
      </c>
      <c r="B1222" s="108"/>
      <c r="C1222" s="111"/>
    </row>
    <row r="1223" s="91" customFormat="1" ht="24" customHeight="1" spans="1:3">
      <c r="A1223" s="109" t="s">
        <v>18</v>
      </c>
      <c r="B1223" s="108"/>
      <c r="C1223" s="111"/>
    </row>
    <row r="1224" s="91" customFormat="1" ht="24" customHeight="1" spans="1:3">
      <c r="A1224" s="109" t="s">
        <v>938</v>
      </c>
      <c r="B1224" s="108"/>
      <c r="C1224" s="111"/>
    </row>
    <row r="1225" s="91" customFormat="1" ht="24" customHeight="1" spans="1:3">
      <c r="A1225" s="109" t="s">
        <v>939</v>
      </c>
      <c r="B1225" s="108"/>
      <c r="C1225" s="111"/>
    </row>
    <row r="1226" s="91" customFormat="1" ht="24" customHeight="1" spans="1:3">
      <c r="A1226" s="109" t="s">
        <v>940</v>
      </c>
      <c r="B1226" s="108"/>
      <c r="C1226" s="111"/>
    </row>
    <row r="1227" s="91" customFormat="1" ht="24" customHeight="1" spans="1:3">
      <c r="A1227" s="109" t="s">
        <v>941</v>
      </c>
      <c r="B1227" s="108"/>
      <c r="C1227" s="111"/>
    </row>
    <row r="1228" s="91" customFormat="1" ht="24" customHeight="1" spans="1:3">
      <c r="A1228" s="109" t="s">
        <v>942</v>
      </c>
      <c r="B1228" s="108"/>
      <c r="C1228" s="111"/>
    </row>
    <row r="1229" s="91" customFormat="1" ht="24" customHeight="1" spans="1:3">
      <c r="A1229" s="109" t="s">
        <v>943</v>
      </c>
      <c r="B1229" s="108"/>
      <c r="C1229" s="111"/>
    </row>
    <row r="1230" s="91" customFormat="1" ht="24" customHeight="1" spans="1:3">
      <c r="A1230" s="109" t="s">
        <v>944</v>
      </c>
      <c r="B1230" s="108"/>
      <c r="C1230" s="111"/>
    </row>
    <row r="1231" s="91" customFormat="1" ht="24" customHeight="1" spans="1:3">
      <c r="A1231" s="109" t="s">
        <v>945</v>
      </c>
      <c r="B1231" s="108"/>
      <c r="C1231" s="111"/>
    </row>
    <row r="1232" s="91" customFormat="1" ht="24" customHeight="1" spans="1:3">
      <c r="A1232" s="109" t="s">
        <v>946</v>
      </c>
      <c r="B1232" s="108"/>
      <c r="C1232" s="111"/>
    </row>
    <row r="1233" s="91" customFormat="1" ht="24" customHeight="1" spans="1:3">
      <c r="A1233" s="109" t="s">
        <v>947</v>
      </c>
      <c r="B1233" s="108"/>
      <c r="C1233" s="111"/>
    </row>
    <row r="1234" s="91" customFormat="1" ht="24" customHeight="1" spans="1:3">
      <c r="A1234" s="109" t="s">
        <v>948</v>
      </c>
      <c r="B1234" s="108"/>
      <c r="C1234" s="111"/>
    </row>
    <row r="1235" s="91" customFormat="1" ht="24" customHeight="1" spans="1:3">
      <c r="A1235" s="109" t="s">
        <v>949</v>
      </c>
      <c r="B1235" s="108"/>
      <c r="C1235" s="111"/>
    </row>
    <row r="1236" s="91" customFormat="1" ht="24" customHeight="1" spans="1:3">
      <c r="A1236" s="109" t="s">
        <v>25</v>
      </c>
      <c r="B1236" s="108"/>
      <c r="C1236" s="111"/>
    </row>
    <row r="1237" s="91" customFormat="1" ht="24" customHeight="1" spans="1:3">
      <c r="A1237" s="109" t="s">
        <v>950</v>
      </c>
      <c r="B1237" s="108">
        <v>40.64</v>
      </c>
      <c r="C1237" s="108">
        <v>40.64</v>
      </c>
    </row>
    <row r="1238" s="91" customFormat="1" ht="24" customHeight="1" spans="1:3">
      <c r="A1238" s="110" t="s">
        <v>951</v>
      </c>
      <c r="B1238" s="105"/>
      <c r="C1238" s="111"/>
    </row>
    <row r="1239" s="91" customFormat="1" ht="24" customHeight="1" spans="1:3">
      <c r="A1239" s="109" t="s">
        <v>952</v>
      </c>
      <c r="B1239" s="108"/>
      <c r="C1239" s="111"/>
    </row>
    <row r="1240" s="91" customFormat="1" ht="24" customHeight="1" spans="1:3">
      <c r="A1240" s="109" t="s">
        <v>953</v>
      </c>
      <c r="B1240" s="108"/>
      <c r="C1240" s="111"/>
    </row>
    <row r="1241" s="91" customFormat="1" ht="24" customHeight="1" spans="1:3">
      <c r="A1241" s="109" t="s">
        <v>954</v>
      </c>
      <c r="B1241" s="108"/>
      <c r="C1241" s="111"/>
    </row>
    <row r="1242" s="91" customFormat="1" ht="24" customHeight="1" spans="1:3">
      <c r="A1242" s="109" t="s">
        <v>955</v>
      </c>
      <c r="B1242" s="108"/>
      <c r="C1242" s="111"/>
    </row>
    <row r="1243" s="91" customFormat="1" ht="24" customHeight="1" spans="1:3">
      <c r="A1243" s="109" t="s">
        <v>956</v>
      </c>
      <c r="B1243" s="108"/>
      <c r="C1243" s="111"/>
    </row>
    <row r="1244" s="91" customFormat="1" ht="24" customHeight="1" spans="1:3">
      <c r="A1244" s="109" t="s">
        <v>957</v>
      </c>
      <c r="B1244" s="108"/>
      <c r="C1244" s="111"/>
    </row>
    <row r="1245" s="91" customFormat="1" ht="24" customHeight="1" spans="1:3">
      <c r="A1245" s="110" t="s">
        <v>958</v>
      </c>
      <c r="B1245" s="105">
        <f>SUM(B1246:B1250)</f>
        <v>1.05</v>
      </c>
      <c r="C1245" s="105">
        <f>SUM(C1246:C1250)</f>
        <v>1.05</v>
      </c>
    </row>
    <row r="1246" s="91" customFormat="1" ht="24" customHeight="1" spans="1:3">
      <c r="A1246" s="109" t="s">
        <v>959</v>
      </c>
      <c r="B1246" s="108"/>
      <c r="C1246" s="111"/>
    </row>
    <row r="1247" s="91" customFormat="1" ht="24" customHeight="1" spans="1:3">
      <c r="A1247" s="109" t="s">
        <v>960</v>
      </c>
      <c r="B1247" s="108"/>
      <c r="C1247" s="111"/>
    </row>
    <row r="1248" s="91" customFormat="1" ht="24" customHeight="1" spans="1:3">
      <c r="A1248" s="109" t="s">
        <v>961</v>
      </c>
      <c r="B1248" s="108"/>
      <c r="C1248" s="111"/>
    </row>
    <row r="1249" s="91" customFormat="1" ht="24" customHeight="1" spans="1:3">
      <c r="A1249" s="109" t="s">
        <v>962</v>
      </c>
      <c r="B1249" s="108"/>
      <c r="C1249" s="111"/>
    </row>
    <row r="1250" s="91" customFormat="1" ht="24" customHeight="1" spans="1:3">
      <c r="A1250" s="109" t="s">
        <v>963</v>
      </c>
      <c r="B1250" s="108">
        <v>1.05</v>
      </c>
      <c r="C1250" s="108">
        <v>1.05</v>
      </c>
    </row>
    <row r="1251" s="91" customFormat="1" ht="24" customHeight="1" spans="1:3">
      <c r="A1251" s="110" t="s">
        <v>964</v>
      </c>
      <c r="B1251" s="105">
        <f>SUM(B1252:B1263)</f>
        <v>0</v>
      </c>
      <c r="C1251" s="105">
        <f>SUM(C1252:C1263)</f>
        <v>0</v>
      </c>
    </row>
    <row r="1252" s="91" customFormat="1" ht="24" customHeight="1" spans="1:3">
      <c r="A1252" s="109" t="s">
        <v>965</v>
      </c>
      <c r="B1252" s="108"/>
      <c r="C1252" s="111"/>
    </row>
    <row r="1253" s="91" customFormat="1" ht="24" customHeight="1" spans="1:3">
      <c r="A1253" s="109" t="s">
        <v>966</v>
      </c>
      <c r="B1253" s="108"/>
      <c r="C1253" s="111"/>
    </row>
    <row r="1254" s="91" customFormat="1" ht="24" customHeight="1" spans="1:3">
      <c r="A1254" s="109" t="s">
        <v>967</v>
      </c>
      <c r="B1254" s="108"/>
      <c r="C1254" s="111"/>
    </row>
    <row r="1255" s="91" customFormat="1" ht="24" customHeight="1" spans="1:3">
      <c r="A1255" s="109" t="s">
        <v>968</v>
      </c>
      <c r="B1255" s="108"/>
      <c r="C1255" s="111"/>
    </row>
    <row r="1256" s="91" customFormat="1" ht="24" customHeight="1" spans="1:3">
      <c r="A1256" s="109" t="s">
        <v>969</v>
      </c>
      <c r="B1256" s="108"/>
      <c r="C1256" s="111"/>
    </row>
    <row r="1257" s="91" customFormat="1" ht="24" customHeight="1" spans="1:3">
      <c r="A1257" s="109" t="s">
        <v>970</v>
      </c>
      <c r="B1257" s="108"/>
      <c r="C1257" s="111"/>
    </row>
    <row r="1258" s="91" customFormat="1" ht="24" customHeight="1" spans="1:3">
      <c r="A1258" s="109" t="s">
        <v>971</v>
      </c>
      <c r="B1258" s="108"/>
      <c r="C1258" s="111"/>
    </row>
    <row r="1259" s="91" customFormat="1" ht="24" customHeight="1" spans="1:3">
      <c r="A1259" s="109" t="s">
        <v>972</v>
      </c>
      <c r="B1259" s="108"/>
      <c r="C1259" s="111"/>
    </row>
    <row r="1260" s="91" customFormat="1" ht="24" customHeight="1" spans="1:3">
      <c r="A1260" s="109" t="s">
        <v>973</v>
      </c>
      <c r="B1260" s="108"/>
      <c r="C1260" s="111"/>
    </row>
    <row r="1261" s="91" customFormat="1" ht="24" customHeight="1" spans="1:3">
      <c r="A1261" s="109" t="s">
        <v>974</v>
      </c>
      <c r="B1261" s="108"/>
      <c r="C1261" s="111"/>
    </row>
    <row r="1262" s="91" customFormat="1" ht="24" customHeight="1" spans="1:3">
      <c r="A1262" s="109" t="s">
        <v>975</v>
      </c>
      <c r="B1262" s="108"/>
      <c r="C1262" s="111"/>
    </row>
    <row r="1263" s="91" customFormat="1" ht="24" customHeight="1" spans="1:3">
      <c r="A1263" s="109" t="s">
        <v>976</v>
      </c>
      <c r="B1263" s="108"/>
      <c r="C1263" s="111"/>
    </row>
    <row r="1264" s="91" customFormat="1" ht="24" customHeight="1" spans="1:3">
      <c r="A1264" s="106" t="s">
        <v>977</v>
      </c>
      <c r="B1264" s="105">
        <f>B1265+B1276+B1283+B1291+B1304+B1308+B1312</f>
        <v>6108.18</v>
      </c>
      <c r="C1264" s="105">
        <f>C1265+C1276+C1283+C1291+C1304+C1308+C1312</f>
        <v>7154.92</v>
      </c>
    </row>
    <row r="1265" s="91" customFormat="1" ht="24" customHeight="1" spans="1:3">
      <c r="A1265" s="106" t="s">
        <v>978</v>
      </c>
      <c r="B1265" s="105">
        <f>SUM(B1266:B1275)</f>
        <v>708.95</v>
      </c>
      <c r="C1265" s="105">
        <f>SUM(C1266:C1275)</f>
        <v>708.95</v>
      </c>
    </row>
    <row r="1266" s="91" customFormat="1" ht="24" customHeight="1" spans="1:3">
      <c r="A1266" s="109" t="s">
        <v>28</v>
      </c>
      <c r="B1266" s="108">
        <v>378.99</v>
      </c>
      <c r="C1266" s="108">
        <v>378.99</v>
      </c>
    </row>
    <row r="1267" s="91" customFormat="1" ht="24" customHeight="1" spans="1:3">
      <c r="A1267" s="109" t="s">
        <v>17</v>
      </c>
      <c r="B1267" s="108">
        <v>29.42</v>
      </c>
      <c r="C1267" s="108">
        <v>29.42</v>
      </c>
    </row>
    <row r="1268" s="91" customFormat="1" ht="24" customHeight="1" spans="1:3">
      <c r="A1268" s="109" t="s">
        <v>18</v>
      </c>
      <c r="B1268" s="108"/>
      <c r="C1268" s="108"/>
    </row>
    <row r="1269" s="91" customFormat="1" ht="24" customHeight="1" spans="1:3">
      <c r="A1269" s="109" t="s">
        <v>979</v>
      </c>
      <c r="B1269" s="108"/>
      <c r="C1269" s="108"/>
    </row>
    <row r="1270" s="91" customFormat="1" ht="24" customHeight="1" spans="1:3">
      <c r="A1270" s="109" t="s">
        <v>980</v>
      </c>
      <c r="B1270" s="108"/>
      <c r="C1270" s="108"/>
    </row>
    <row r="1271" s="91" customFormat="1" ht="24" customHeight="1" spans="1:3">
      <c r="A1271" s="109" t="s">
        <v>981</v>
      </c>
      <c r="B1271" s="108">
        <v>108.96</v>
      </c>
      <c r="C1271" s="108">
        <v>108.96</v>
      </c>
    </row>
    <row r="1272" s="91" customFormat="1" ht="24" customHeight="1" spans="1:3">
      <c r="A1272" s="109" t="s">
        <v>982</v>
      </c>
      <c r="B1272" s="108"/>
      <c r="C1272" s="108"/>
    </row>
    <row r="1273" s="91" customFormat="1" ht="24" customHeight="1" spans="1:3">
      <c r="A1273" s="109" t="s">
        <v>983</v>
      </c>
      <c r="B1273" s="108">
        <v>1.32</v>
      </c>
      <c r="C1273" s="108">
        <v>1.32</v>
      </c>
    </row>
    <row r="1274" s="91" customFormat="1" ht="24" customHeight="1" spans="1:3">
      <c r="A1274" s="109" t="s">
        <v>25</v>
      </c>
      <c r="B1274" s="108">
        <v>118.42</v>
      </c>
      <c r="C1274" s="108">
        <v>118.42</v>
      </c>
    </row>
    <row r="1275" s="91" customFormat="1" ht="24" customHeight="1" spans="1:3">
      <c r="A1275" s="109" t="s">
        <v>984</v>
      </c>
      <c r="B1275" s="108">
        <v>71.84</v>
      </c>
      <c r="C1275" s="108">
        <v>71.84</v>
      </c>
    </row>
    <row r="1276" s="91" customFormat="1" ht="24" customHeight="1" spans="1:3">
      <c r="A1276" s="110" t="s">
        <v>985</v>
      </c>
      <c r="B1276" s="105">
        <f>SUM(B1277:B1282)</f>
        <v>1110.19</v>
      </c>
      <c r="C1276" s="105">
        <f>SUM(C1277:C1282)</f>
        <v>1110.19</v>
      </c>
    </row>
    <row r="1277" s="91" customFormat="1" ht="24" customHeight="1" spans="1:3">
      <c r="A1277" s="109" t="s">
        <v>28</v>
      </c>
      <c r="B1277" s="108"/>
      <c r="C1277" s="108"/>
    </row>
    <row r="1278" s="91" customFormat="1" ht="24" customHeight="1" spans="1:3">
      <c r="A1278" s="109" t="s">
        <v>17</v>
      </c>
      <c r="B1278" s="108"/>
      <c r="C1278" s="108"/>
    </row>
    <row r="1279" s="91" customFormat="1" ht="24" customHeight="1" spans="1:3">
      <c r="A1279" s="109" t="s">
        <v>18</v>
      </c>
      <c r="B1279" s="108"/>
      <c r="C1279" s="108"/>
    </row>
    <row r="1280" s="91" customFormat="1" ht="24" customHeight="1" spans="1:3">
      <c r="A1280" s="109" t="s">
        <v>986</v>
      </c>
      <c r="B1280" s="108">
        <v>1110.19</v>
      </c>
      <c r="C1280" s="108">
        <v>1110.19</v>
      </c>
    </row>
    <row r="1281" s="91" customFormat="1" ht="24" customHeight="1" spans="1:3">
      <c r="A1281" s="109" t="s">
        <v>25</v>
      </c>
      <c r="B1281" s="108"/>
      <c r="C1281" s="108"/>
    </row>
    <row r="1282" s="91" customFormat="1" ht="24" customHeight="1" spans="1:3">
      <c r="A1282" s="109" t="s">
        <v>987</v>
      </c>
      <c r="B1282" s="108"/>
      <c r="C1282" s="108"/>
    </row>
    <row r="1283" s="91" customFormat="1" ht="24" customHeight="1" spans="1:3">
      <c r="A1283" s="110" t="s">
        <v>988</v>
      </c>
      <c r="B1283" s="105"/>
      <c r="C1283" s="111"/>
    </row>
    <row r="1284" s="91" customFormat="1" ht="24" customHeight="1" spans="1:3">
      <c r="A1284" s="109" t="s">
        <v>28</v>
      </c>
      <c r="B1284" s="108"/>
      <c r="C1284" s="111"/>
    </row>
    <row r="1285" s="91" customFormat="1" ht="24" customHeight="1" spans="1:3">
      <c r="A1285" s="109" t="s">
        <v>17</v>
      </c>
      <c r="B1285" s="108"/>
      <c r="C1285" s="111"/>
    </row>
    <row r="1286" s="91" customFormat="1" ht="24" customHeight="1" spans="1:3">
      <c r="A1286" s="109" t="s">
        <v>18</v>
      </c>
      <c r="B1286" s="108"/>
      <c r="C1286" s="111"/>
    </row>
    <row r="1287" s="91" customFormat="1" ht="24" customHeight="1" spans="1:3">
      <c r="A1287" s="109" t="s">
        <v>989</v>
      </c>
      <c r="B1287" s="108"/>
      <c r="C1287" s="111"/>
    </row>
    <row r="1288" s="91" customFormat="1" ht="24" customHeight="1" spans="1:3">
      <c r="A1288" s="109" t="s">
        <v>990</v>
      </c>
      <c r="B1288" s="108"/>
      <c r="C1288" s="111"/>
    </row>
    <row r="1289" s="91" customFormat="1" ht="24" customHeight="1" spans="1:3">
      <c r="A1289" s="109" t="s">
        <v>25</v>
      </c>
      <c r="B1289" s="108"/>
      <c r="C1289" s="111"/>
    </row>
    <row r="1290" s="91" customFormat="1" ht="24" customHeight="1" spans="1:3">
      <c r="A1290" s="109" t="s">
        <v>991</v>
      </c>
      <c r="B1290" s="108"/>
      <c r="C1290" s="111"/>
    </row>
    <row r="1291" s="91" customFormat="1" ht="24" customHeight="1" spans="1:3">
      <c r="A1291" s="110" t="s">
        <v>992</v>
      </c>
      <c r="B1291" s="105"/>
      <c r="C1291" s="111"/>
    </row>
    <row r="1292" s="91" customFormat="1" ht="24" customHeight="1" spans="1:3">
      <c r="A1292" s="109" t="s">
        <v>28</v>
      </c>
      <c r="B1292" s="108"/>
      <c r="C1292" s="111"/>
    </row>
    <row r="1293" s="91" customFormat="1" ht="24" customHeight="1" spans="1:3">
      <c r="A1293" s="109" t="s">
        <v>17</v>
      </c>
      <c r="B1293" s="108"/>
      <c r="C1293" s="111"/>
    </row>
    <row r="1294" s="91" customFormat="1" ht="24" customHeight="1" spans="1:3">
      <c r="A1294" s="109" t="s">
        <v>18</v>
      </c>
      <c r="B1294" s="108"/>
      <c r="C1294" s="111"/>
    </row>
    <row r="1295" s="91" customFormat="1" ht="24" customHeight="1" spans="1:3">
      <c r="A1295" s="109" t="s">
        <v>993</v>
      </c>
      <c r="B1295" s="108"/>
      <c r="C1295" s="111"/>
    </row>
    <row r="1296" s="91" customFormat="1" ht="24" customHeight="1" spans="1:3">
      <c r="A1296" s="109" t="s">
        <v>994</v>
      </c>
      <c r="B1296" s="108"/>
      <c r="C1296" s="111"/>
    </row>
    <row r="1297" s="91" customFormat="1" ht="24" customHeight="1" spans="1:3">
      <c r="A1297" s="109" t="s">
        <v>995</v>
      </c>
      <c r="B1297" s="108"/>
      <c r="C1297" s="111"/>
    </row>
    <row r="1298" s="91" customFormat="1" ht="24" customHeight="1" spans="1:3">
      <c r="A1298" s="109" t="s">
        <v>996</v>
      </c>
      <c r="B1298" s="108"/>
      <c r="C1298" s="111"/>
    </row>
    <row r="1299" s="91" customFormat="1" ht="24" customHeight="1" spans="1:3">
      <c r="A1299" s="109" t="s">
        <v>997</v>
      </c>
      <c r="B1299" s="108"/>
      <c r="C1299" s="111"/>
    </row>
    <row r="1300" s="91" customFormat="1" ht="24" customHeight="1" spans="1:3">
      <c r="A1300" s="109" t="s">
        <v>998</v>
      </c>
      <c r="B1300" s="108"/>
      <c r="C1300" s="111"/>
    </row>
    <row r="1301" s="91" customFormat="1" ht="24" customHeight="1" spans="1:3">
      <c r="A1301" s="109" t="s">
        <v>999</v>
      </c>
      <c r="B1301" s="108"/>
      <c r="C1301" s="111"/>
    </row>
    <row r="1302" s="91" customFormat="1" ht="24" customHeight="1" spans="1:3">
      <c r="A1302" s="109" t="s">
        <v>1000</v>
      </c>
      <c r="B1302" s="108"/>
      <c r="C1302" s="111"/>
    </row>
    <row r="1303" s="91" customFormat="1" ht="24" customHeight="1" spans="1:3">
      <c r="A1303" s="109" t="s">
        <v>1001</v>
      </c>
      <c r="B1303" s="108"/>
      <c r="C1303" s="111"/>
    </row>
    <row r="1304" s="91" customFormat="1" ht="24" customHeight="1" spans="1:3">
      <c r="A1304" s="110" t="s">
        <v>1002</v>
      </c>
      <c r="B1304" s="105">
        <f>SUM(B1305:B1307)</f>
        <v>2728.57</v>
      </c>
      <c r="C1304" s="105">
        <f>SUM(C1305:C1307)</f>
        <v>3590.81</v>
      </c>
    </row>
    <row r="1305" s="91" customFormat="1" ht="24" customHeight="1" spans="1:3">
      <c r="A1305" s="109" t="s">
        <v>1003</v>
      </c>
      <c r="B1305" s="108">
        <v>2528.57</v>
      </c>
      <c r="C1305" s="108">
        <f>2528.57+862.24</f>
        <v>3390.81</v>
      </c>
    </row>
    <row r="1306" s="91" customFormat="1" ht="24" customHeight="1" spans="1:3">
      <c r="A1306" s="109" t="s">
        <v>1004</v>
      </c>
      <c r="B1306" s="108"/>
      <c r="C1306" s="108"/>
    </row>
    <row r="1307" s="91" customFormat="1" ht="24" customHeight="1" spans="1:3">
      <c r="A1307" s="109" t="s">
        <v>1005</v>
      </c>
      <c r="B1307" s="108">
        <v>200</v>
      </c>
      <c r="C1307" s="108">
        <v>200</v>
      </c>
    </row>
    <row r="1308" s="91" customFormat="1" ht="24" customHeight="1" spans="1:3">
      <c r="A1308" s="110" t="s">
        <v>1006</v>
      </c>
      <c r="B1308" s="105">
        <f>SUM(B1309:B1311)</f>
        <v>1442.47</v>
      </c>
      <c r="C1308" s="105">
        <f>SUM(C1309:C1311)</f>
        <v>1536.97</v>
      </c>
    </row>
    <row r="1309" s="91" customFormat="1" ht="24" customHeight="1" spans="1:3">
      <c r="A1309" s="109" t="s">
        <v>1007</v>
      </c>
      <c r="B1309" s="108">
        <v>1442.47</v>
      </c>
      <c r="C1309" s="108">
        <f>1442.47+94.5</f>
        <v>1536.97</v>
      </c>
    </row>
    <row r="1310" s="91" customFormat="1" ht="24" customHeight="1" spans="1:3">
      <c r="A1310" s="109" t="s">
        <v>1008</v>
      </c>
      <c r="B1310" s="108"/>
      <c r="C1310" s="111"/>
    </row>
    <row r="1311" s="91" customFormat="1" ht="24" customHeight="1" spans="1:3">
      <c r="A1311" s="109" t="s">
        <v>1009</v>
      </c>
      <c r="B1311" s="108"/>
      <c r="C1311" s="111"/>
    </row>
    <row r="1312" s="91" customFormat="1" ht="24" customHeight="1" spans="1:3">
      <c r="A1312" s="110" t="s">
        <v>1010</v>
      </c>
      <c r="B1312" s="105">
        <f>SUM(B1313)</f>
        <v>118</v>
      </c>
      <c r="C1312" s="105">
        <f>SUM(C1313)</f>
        <v>208</v>
      </c>
    </row>
    <row r="1313" s="91" customFormat="1" ht="24" customHeight="1" spans="1:3">
      <c r="A1313" s="109" t="s">
        <v>1011</v>
      </c>
      <c r="B1313" s="108">
        <v>118</v>
      </c>
      <c r="C1313" s="108">
        <f>118+90</f>
        <v>208</v>
      </c>
    </row>
    <row r="1314" s="91" customFormat="1" ht="24" customHeight="1" spans="1:3">
      <c r="A1314" s="106" t="s">
        <v>1012</v>
      </c>
      <c r="B1314" s="105">
        <v>6500</v>
      </c>
      <c r="C1314" s="105">
        <v>6500</v>
      </c>
    </row>
    <row r="1315" s="91" customFormat="1" ht="24" customHeight="1" spans="1:3">
      <c r="A1315" s="106" t="s">
        <v>1013</v>
      </c>
      <c r="B1315" s="105">
        <f>B1316</f>
        <v>4325.57</v>
      </c>
      <c r="C1315" s="105">
        <f>C1316</f>
        <v>4325.57</v>
      </c>
    </row>
    <row r="1316" s="91" customFormat="1" ht="24" customHeight="1" spans="1:3">
      <c r="A1316" s="106" t="s">
        <v>1014</v>
      </c>
      <c r="B1316" s="105">
        <f>B1317</f>
        <v>4325.57</v>
      </c>
      <c r="C1316" s="105">
        <f>C1317</f>
        <v>4325.57</v>
      </c>
    </row>
    <row r="1317" s="91" customFormat="1" ht="24" customHeight="1" spans="1:3">
      <c r="A1317" s="109" t="s">
        <v>174</v>
      </c>
      <c r="B1317" s="108">
        <v>4325.57</v>
      </c>
      <c r="C1317" s="108">
        <v>4325.57</v>
      </c>
    </row>
    <row r="1318" s="91" customFormat="1" ht="24" customHeight="1" spans="1:3">
      <c r="A1318" s="106" t="s">
        <v>1015</v>
      </c>
      <c r="B1318" s="105">
        <f>B1319+B1321+B1326</f>
        <v>8169</v>
      </c>
      <c r="C1318" s="105">
        <f>C1319+C1321+C1326</f>
        <v>8169</v>
      </c>
    </row>
    <row r="1319" s="91" customFormat="1" ht="24" customHeight="1" spans="1:3">
      <c r="A1319" s="106" t="s">
        <v>1016</v>
      </c>
      <c r="B1319" s="108"/>
      <c r="C1319" s="111"/>
    </row>
    <row r="1320" s="91" customFormat="1" ht="24" customHeight="1" spans="1:3">
      <c r="A1320" s="109" t="s">
        <v>1017</v>
      </c>
      <c r="B1320" s="108"/>
      <c r="C1320" s="111"/>
    </row>
    <row r="1321" s="91" customFormat="1" ht="24" customHeight="1" spans="1:3">
      <c r="A1321" s="110" t="s">
        <v>1018</v>
      </c>
      <c r="B1321" s="108"/>
      <c r="C1321" s="111"/>
    </row>
    <row r="1322" s="91" customFormat="1" ht="24" customHeight="1" spans="1:3">
      <c r="A1322" s="109" t="s">
        <v>1019</v>
      </c>
      <c r="B1322" s="108"/>
      <c r="C1322" s="111"/>
    </row>
    <row r="1323" s="91" customFormat="1" ht="24" customHeight="1" spans="1:3">
      <c r="A1323" s="109" t="s">
        <v>1020</v>
      </c>
      <c r="B1323" s="108"/>
      <c r="C1323" s="111"/>
    </row>
    <row r="1324" s="91" customFormat="1" ht="24" customHeight="1" spans="1:3">
      <c r="A1324" s="109" t="s">
        <v>1021</v>
      </c>
      <c r="B1324" s="108"/>
      <c r="C1324" s="111"/>
    </row>
    <row r="1325" s="91" customFormat="1" ht="24" customHeight="1" spans="1:3">
      <c r="A1325" s="109" t="s">
        <v>1022</v>
      </c>
      <c r="B1325" s="108"/>
      <c r="C1325" s="111"/>
    </row>
    <row r="1326" s="91" customFormat="1" ht="24" customHeight="1" spans="1:3">
      <c r="A1326" s="110" t="s">
        <v>1023</v>
      </c>
      <c r="B1326" s="105">
        <f>B1327+B1328</f>
        <v>8169</v>
      </c>
      <c r="C1326" s="105">
        <f>C1327+C1328</f>
        <v>8169</v>
      </c>
    </row>
    <row r="1327" s="91" customFormat="1" ht="24" customHeight="1" spans="1:3">
      <c r="A1327" s="109" t="s">
        <v>1024</v>
      </c>
      <c r="B1327" s="108">
        <v>8149</v>
      </c>
      <c r="C1327" s="108">
        <v>8149</v>
      </c>
    </row>
    <row r="1328" s="91" customFormat="1" ht="24" customHeight="1" spans="1:3">
      <c r="A1328" s="109" t="s">
        <v>1025</v>
      </c>
      <c r="B1328" s="108">
        <v>20</v>
      </c>
      <c r="C1328" s="108">
        <v>20</v>
      </c>
    </row>
    <row r="1329" s="91" customFormat="1" ht="24" customHeight="1" spans="1:3">
      <c r="A1329" s="109" t="s">
        <v>1026</v>
      </c>
      <c r="B1329" s="108"/>
      <c r="C1329" s="111"/>
    </row>
    <row r="1330" s="91" customFormat="1" ht="24" customHeight="1" spans="1:3">
      <c r="A1330" s="109" t="s">
        <v>1027</v>
      </c>
      <c r="B1330" s="108"/>
      <c r="C1330" s="111"/>
    </row>
    <row r="1331" s="91" customFormat="1" ht="24" customHeight="1" spans="1:3">
      <c r="A1331" s="106" t="s">
        <v>1028</v>
      </c>
      <c r="B1331" s="105">
        <f>B1332+B1334+B1336</f>
        <v>37</v>
      </c>
      <c r="C1331" s="105">
        <f>C1332+C1334+C1336</f>
        <v>37</v>
      </c>
    </row>
    <row r="1332" s="91" customFormat="1" ht="24" customHeight="1" spans="1:3">
      <c r="A1332" s="106" t="s">
        <v>1029</v>
      </c>
      <c r="B1332" s="108"/>
      <c r="C1332" s="111"/>
    </row>
    <row r="1333" s="91" customFormat="1" ht="24" customHeight="1" spans="1:3">
      <c r="A1333" s="109" t="s">
        <v>1030</v>
      </c>
      <c r="B1333" s="108"/>
      <c r="C1333" s="111"/>
    </row>
    <row r="1334" s="91" customFormat="1" ht="24" customHeight="1" spans="1:3">
      <c r="A1334" s="110" t="s">
        <v>1031</v>
      </c>
      <c r="B1334" s="108"/>
      <c r="C1334" s="111"/>
    </row>
    <row r="1335" s="91" customFormat="1" ht="24" customHeight="1" spans="1:3">
      <c r="A1335" s="109" t="s">
        <v>1032</v>
      </c>
      <c r="B1335" s="108"/>
      <c r="C1335" s="111"/>
    </row>
    <row r="1336" s="91" customFormat="1" ht="24" customHeight="1" spans="1:3">
      <c r="A1336" s="110" t="s">
        <v>1033</v>
      </c>
      <c r="B1336" s="105">
        <f>B1337</f>
        <v>37</v>
      </c>
      <c r="C1336" s="105">
        <f>C1337</f>
        <v>37</v>
      </c>
    </row>
    <row r="1337" s="91" customFormat="1" ht="24" customHeight="1" spans="1:3">
      <c r="A1337" s="109" t="s">
        <v>1034</v>
      </c>
      <c r="B1337" s="108">
        <v>37</v>
      </c>
      <c r="C1337" s="108">
        <v>37</v>
      </c>
    </row>
    <row r="1338" s="91" customFormat="1" ht="24" customHeight="1" spans="1:3">
      <c r="A1338" s="109"/>
      <c r="B1338" s="112"/>
      <c r="C1338" s="111"/>
    </row>
  </sheetData>
  <mergeCells count="1">
    <mergeCell ref="A2:C2"/>
  </mergeCells>
  <printOptions horizontalCentered="1"/>
  <pageMargins left="0.66875" right="0.551181102362205" top="0.53" bottom="0.6" header="0.31496062992126" footer="0.31496062992126"/>
  <pageSetup paperSize="9" scale="8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97"/>
  <sheetViews>
    <sheetView workbookViewId="0">
      <pane xSplit="1" ySplit="1" topLeftCell="B38" activePane="bottomRight" state="frozen"/>
      <selection/>
      <selection pane="topRight"/>
      <selection pane="bottomLeft"/>
      <selection pane="bottomRight" activeCell="C29" sqref="C29"/>
    </sheetView>
  </sheetViews>
  <sheetFormatPr defaultColWidth="9" defaultRowHeight="15.95" customHeight="1"/>
  <cols>
    <col min="1" max="1" width="60.625" style="64" customWidth="1"/>
    <col min="2" max="2" width="20.375" style="65" customWidth="1"/>
    <col min="3" max="3" width="11.875" style="65" customWidth="1"/>
    <col min="4" max="255" width="9" style="65"/>
    <col min="256" max="16384" width="9" style="63"/>
  </cols>
  <sheetData>
    <row r="1" s="58" customFormat="1" ht="24" customHeight="1" spans="1:2">
      <c r="A1" s="66" t="s">
        <v>1035</v>
      </c>
      <c r="B1" s="67"/>
    </row>
    <row r="2" s="59" customFormat="1" ht="42" customHeight="1" spans="1:3">
      <c r="A2" s="68" t="s">
        <v>1036</v>
      </c>
      <c r="B2" s="68"/>
      <c r="C2" s="68"/>
    </row>
    <row r="3" s="60" customFormat="1" ht="27" customHeight="1" spans="1:3">
      <c r="A3" s="69"/>
      <c r="B3" s="70"/>
      <c r="C3" s="70" t="s">
        <v>9</v>
      </c>
    </row>
    <row r="4" s="61" customFormat="1" ht="23" customHeight="1" spans="1:3">
      <c r="A4" s="71" t="s">
        <v>10</v>
      </c>
      <c r="B4" s="72" t="s">
        <v>11</v>
      </c>
      <c r="C4" s="73" t="s">
        <v>12</v>
      </c>
    </row>
    <row r="5" s="61" customFormat="1" ht="23" customHeight="1" spans="1:3">
      <c r="A5" s="74" t="s">
        <v>1037</v>
      </c>
      <c r="B5" s="75"/>
      <c r="C5" s="73"/>
    </row>
    <row r="6" s="61" customFormat="1" ht="23" customHeight="1" spans="1:3">
      <c r="A6" s="76" t="s">
        <v>1038</v>
      </c>
      <c r="B6" s="77"/>
      <c r="C6" s="73"/>
    </row>
    <row r="7" s="61" customFormat="1" ht="23" customHeight="1" spans="1:3">
      <c r="A7" s="74" t="s">
        <v>1039</v>
      </c>
      <c r="B7" s="75">
        <f>SUM(B8:B10)</f>
        <v>351</v>
      </c>
      <c r="C7" s="75">
        <f>SUM(C8:C10)</f>
        <v>351</v>
      </c>
    </row>
    <row r="8" s="61" customFormat="1" ht="23" customHeight="1" spans="1:3">
      <c r="A8" s="76" t="s">
        <v>1040</v>
      </c>
      <c r="B8" s="77">
        <v>351</v>
      </c>
      <c r="C8" s="77">
        <v>351</v>
      </c>
    </row>
    <row r="9" s="61" customFormat="1" ht="23" customHeight="1" spans="1:3">
      <c r="A9" s="76" t="s">
        <v>1041</v>
      </c>
      <c r="B9" s="77"/>
      <c r="C9" s="73"/>
    </row>
    <row r="10" s="62" customFormat="1" ht="23" customHeight="1" spans="1:3">
      <c r="A10" s="76" t="s">
        <v>1042</v>
      </c>
      <c r="B10" s="77"/>
      <c r="C10" s="78"/>
    </row>
    <row r="11" s="61" customFormat="1" ht="23" customHeight="1" spans="1:3">
      <c r="A11" s="74" t="s">
        <v>1043</v>
      </c>
      <c r="B11" s="75"/>
      <c r="C11" s="73"/>
    </row>
    <row r="12" s="62" customFormat="1" ht="23" customHeight="1" spans="1:3">
      <c r="A12" s="76" t="s">
        <v>1044</v>
      </c>
      <c r="B12" s="77"/>
      <c r="C12" s="78"/>
    </row>
    <row r="13" s="62" customFormat="1" ht="23" customHeight="1" spans="1:3">
      <c r="A13" s="76" t="s">
        <v>1045</v>
      </c>
      <c r="B13" s="77"/>
      <c r="C13" s="78"/>
    </row>
    <row r="14" s="62" customFormat="1" ht="23" customHeight="1" spans="1:3">
      <c r="A14" s="76" t="s">
        <v>1046</v>
      </c>
      <c r="B14" s="77"/>
      <c r="C14" s="78"/>
    </row>
    <row r="15" s="61" customFormat="1" ht="23" customHeight="1" spans="1:3">
      <c r="A15" s="74" t="s">
        <v>1047</v>
      </c>
      <c r="B15" s="75"/>
      <c r="C15" s="73"/>
    </row>
    <row r="16" s="62" customFormat="1" ht="23" customHeight="1" spans="1:3">
      <c r="A16" s="76" t="s">
        <v>1048</v>
      </c>
      <c r="B16" s="77"/>
      <c r="C16" s="78"/>
    </row>
    <row r="17" s="61" customFormat="1" ht="23" customHeight="1" spans="1:3">
      <c r="A17" s="74" t="s">
        <v>1049</v>
      </c>
      <c r="B17" s="75">
        <f>SUM(B18:B27)</f>
        <v>210437</v>
      </c>
      <c r="C17" s="75">
        <f>SUM(C18:C27)</f>
        <v>231577</v>
      </c>
    </row>
    <row r="18" s="62" customFormat="1" ht="23" customHeight="1" spans="1:3">
      <c r="A18" s="76" t="s">
        <v>1050</v>
      </c>
      <c r="B18" s="77">
        <v>198580</v>
      </c>
      <c r="C18" s="78">
        <v>199720</v>
      </c>
    </row>
    <row r="19" s="62" customFormat="1" ht="23" customHeight="1" spans="1:3">
      <c r="A19" s="76" t="s">
        <v>1051</v>
      </c>
      <c r="B19" s="77">
        <v>9950</v>
      </c>
      <c r="C19" s="77">
        <v>9950</v>
      </c>
    </row>
    <row r="20" s="62" customFormat="1" ht="23" customHeight="1" spans="1:3">
      <c r="A20" s="76" t="s">
        <v>1052</v>
      </c>
      <c r="B20" s="77">
        <v>907</v>
      </c>
      <c r="C20" s="77">
        <v>907</v>
      </c>
    </row>
    <row r="21" s="62" customFormat="1" ht="23" customHeight="1" spans="1:3">
      <c r="A21" s="76" t="s">
        <v>1053</v>
      </c>
      <c r="B21" s="77">
        <v>600</v>
      </c>
      <c r="C21" s="77">
        <v>600</v>
      </c>
    </row>
    <row r="22" s="62" customFormat="1" ht="23" customHeight="1" spans="1:3">
      <c r="A22" s="76" t="s">
        <v>1054</v>
      </c>
      <c r="B22" s="77"/>
      <c r="C22" s="78"/>
    </row>
    <row r="23" s="62" customFormat="1" ht="23" customHeight="1" spans="1:3">
      <c r="A23" s="76" t="s">
        <v>1055</v>
      </c>
      <c r="B23" s="77"/>
      <c r="C23" s="78"/>
    </row>
    <row r="24" s="62" customFormat="1" ht="23" customHeight="1" spans="1:3">
      <c r="A24" s="76" t="s">
        <v>1056</v>
      </c>
      <c r="B24" s="77"/>
      <c r="C24" s="78">
        <v>20000</v>
      </c>
    </row>
    <row r="25" s="62" customFormat="1" ht="23" customHeight="1" spans="1:3">
      <c r="A25" s="76" t="s">
        <v>1057</v>
      </c>
      <c r="B25" s="77"/>
      <c r="C25" s="78"/>
    </row>
    <row r="26" s="62" customFormat="1" ht="23" customHeight="1" spans="1:3">
      <c r="A26" s="76" t="s">
        <v>1058</v>
      </c>
      <c r="B26" s="77">
        <v>400</v>
      </c>
      <c r="C26" s="77">
        <v>400</v>
      </c>
    </row>
    <row r="27" s="62" customFormat="1" ht="23" customHeight="1" spans="1:3">
      <c r="A27" s="76" t="s">
        <v>1059</v>
      </c>
      <c r="B27" s="77"/>
      <c r="C27" s="78"/>
    </row>
    <row r="28" s="61" customFormat="1" ht="23" customHeight="1" spans="1:3">
      <c r="A28" s="74" t="s">
        <v>1060</v>
      </c>
      <c r="B28" s="75">
        <f>SUM(B29:B32)</f>
        <v>183</v>
      </c>
      <c r="C28" s="75">
        <f>SUM(C29:C33)</f>
        <v>2222</v>
      </c>
    </row>
    <row r="29" s="62" customFormat="1" ht="23" customHeight="1" spans="1:3">
      <c r="A29" s="76" t="s">
        <v>1061</v>
      </c>
      <c r="B29" s="77">
        <v>120</v>
      </c>
      <c r="C29" s="78">
        <v>305</v>
      </c>
    </row>
    <row r="30" s="62" customFormat="1" ht="23" customHeight="1" spans="1:3">
      <c r="A30" s="76" t="s">
        <v>1062</v>
      </c>
      <c r="B30" s="77">
        <v>62</v>
      </c>
      <c r="C30" s="78">
        <v>117</v>
      </c>
    </row>
    <row r="31" s="62" customFormat="1" ht="23" customHeight="1" spans="1:3">
      <c r="A31" s="76" t="s">
        <v>1063</v>
      </c>
      <c r="B31" s="77">
        <v>1</v>
      </c>
      <c r="C31" s="78">
        <v>291</v>
      </c>
    </row>
    <row r="32" s="62" customFormat="1" ht="23" customHeight="1" spans="1:3">
      <c r="A32" s="76" t="s">
        <v>1064</v>
      </c>
      <c r="B32" s="77"/>
      <c r="C32" s="78"/>
    </row>
    <row r="33" s="62" customFormat="1" ht="23" customHeight="1" spans="1:3">
      <c r="A33" s="79" t="s">
        <v>1065</v>
      </c>
      <c r="B33" s="36"/>
      <c r="C33" s="36">
        <v>1509</v>
      </c>
    </row>
    <row r="34" s="61" customFormat="1" ht="23" customHeight="1" spans="1:3">
      <c r="A34" s="74" t="s">
        <v>1066</v>
      </c>
      <c r="B34" s="75"/>
      <c r="C34" s="73"/>
    </row>
    <row r="35" s="62" customFormat="1" ht="23" customHeight="1" spans="1:3">
      <c r="A35" s="76" t="s">
        <v>1067</v>
      </c>
      <c r="B35" s="77"/>
      <c r="C35" s="78"/>
    </row>
    <row r="36" s="62" customFormat="1" ht="23" customHeight="1" spans="1:3">
      <c r="A36" s="76" t="s">
        <v>1068</v>
      </c>
      <c r="B36" s="77"/>
      <c r="C36" s="78"/>
    </row>
    <row r="37" s="62" customFormat="1" ht="23" customHeight="1" spans="1:3">
      <c r="A37" s="76" t="s">
        <v>1069</v>
      </c>
      <c r="B37" s="77"/>
      <c r="C37" s="78"/>
    </row>
    <row r="38" s="62" customFormat="1" ht="23" customHeight="1" spans="1:3">
      <c r="A38" s="76" t="s">
        <v>1070</v>
      </c>
      <c r="B38" s="77"/>
      <c r="C38" s="78"/>
    </row>
    <row r="39" s="62" customFormat="1" ht="23" customHeight="1" spans="1:3">
      <c r="A39" s="76" t="s">
        <v>1071</v>
      </c>
      <c r="B39" s="77"/>
      <c r="C39" s="78"/>
    </row>
    <row r="40" s="62" customFormat="1" ht="23" customHeight="1" spans="1:3">
      <c r="A40" s="76" t="s">
        <v>1072</v>
      </c>
      <c r="B40" s="77"/>
      <c r="C40" s="78"/>
    </row>
    <row r="41" s="61" customFormat="1" ht="23" customHeight="1" spans="1:3">
      <c r="A41" s="74" t="s">
        <v>1073</v>
      </c>
      <c r="B41" s="75">
        <f>SUM(B42:B43)</f>
        <v>405</v>
      </c>
      <c r="C41" s="75">
        <f>SUM(C42:C43)</f>
        <v>5437</v>
      </c>
    </row>
    <row r="42" s="62" customFormat="1" ht="23" customHeight="1" spans="1:3">
      <c r="A42" s="76" t="s">
        <v>1074</v>
      </c>
      <c r="B42" s="77"/>
      <c r="C42" s="78"/>
    </row>
    <row r="43" s="62" customFormat="1" ht="23" customHeight="1" spans="1:3">
      <c r="A43" s="76" t="s">
        <v>1075</v>
      </c>
      <c r="B43" s="77">
        <v>405</v>
      </c>
      <c r="C43" s="78">
        <v>5437</v>
      </c>
    </row>
    <row r="44" s="61" customFormat="1" ht="23" customHeight="1" spans="1:3">
      <c r="A44" s="74" t="s">
        <v>1076</v>
      </c>
      <c r="B44" s="75">
        <f>SUM(B45:B47)</f>
        <v>40840</v>
      </c>
      <c r="C44" s="75">
        <f>SUM(C45:C47)</f>
        <v>71295</v>
      </c>
    </row>
    <row r="45" s="62" customFormat="1" ht="23" customHeight="1" spans="1:3">
      <c r="A45" s="76" t="s">
        <v>1077</v>
      </c>
      <c r="B45" s="77">
        <v>38300</v>
      </c>
      <c r="C45" s="78">
        <f>55500+12500</f>
        <v>68000</v>
      </c>
    </row>
    <row r="46" s="62" customFormat="1" ht="23" customHeight="1" spans="1:3">
      <c r="A46" s="76" t="s">
        <v>1078</v>
      </c>
      <c r="B46" s="77"/>
      <c r="C46" s="78"/>
    </row>
    <row r="47" s="62" customFormat="1" ht="23" customHeight="1" spans="1:3">
      <c r="A47" s="76" t="s">
        <v>1079</v>
      </c>
      <c r="B47" s="77">
        <v>2540</v>
      </c>
      <c r="C47" s="78">
        <v>3295</v>
      </c>
    </row>
    <row r="48" s="61" customFormat="1" ht="23" customHeight="1" spans="1:3">
      <c r="A48" s="74" t="s">
        <v>1080</v>
      </c>
      <c r="B48" s="75">
        <f>B49</f>
        <v>33200</v>
      </c>
      <c r="C48" s="75">
        <f>C49</f>
        <v>33200</v>
      </c>
    </row>
    <row r="49" s="62" customFormat="1" ht="23" customHeight="1" spans="1:3">
      <c r="A49" s="76" t="s">
        <v>1081</v>
      </c>
      <c r="B49" s="77">
        <v>33200</v>
      </c>
      <c r="C49" s="78">
        <v>33200</v>
      </c>
    </row>
    <row r="50" s="61" customFormat="1" ht="23" customHeight="1" spans="1:3">
      <c r="A50" s="74" t="s">
        <v>1082</v>
      </c>
      <c r="B50" s="75">
        <f>B51</f>
        <v>132</v>
      </c>
      <c r="C50" s="75">
        <f>C51</f>
        <v>132</v>
      </c>
    </row>
    <row r="51" s="62" customFormat="1" ht="23" customHeight="1" spans="1:3">
      <c r="A51" s="76" t="s">
        <v>1083</v>
      </c>
      <c r="B51" s="77">
        <v>132</v>
      </c>
      <c r="C51" s="78">
        <v>132</v>
      </c>
    </row>
    <row r="52" s="61" customFormat="1" ht="23" customHeight="1" spans="1:3">
      <c r="A52" s="74" t="s">
        <v>1084</v>
      </c>
      <c r="B52" s="75"/>
      <c r="C52" s="73"/>
    </row>
    <row r="53" s="62" customFormat="1" ht="23" customHeight="1" spans="1:3">
      <c r="A53" s="80"/>
      <c r="B53" s="81"/>
      <c r="C53" s="78"/>
    </row>
    <row r="54" s="62" customFormat="1" ht="23" customHeight="1" spans="1:3">
      <c r="A54" s="82" t="s">
        <v>1085</v>
      </c>
      <c r="B54" s="83">
        <f>B50+B48+B44+B28+B17+B7+B41</f>
        <v>285548</v>
      </c>
      <c r="C54" s="83">
        <f>C50+C48+C44+C28+C17+C7+C41</f>
        <v>344214</v>
      </c>
    </row>
    <row r="55" s="63" customFormat="1" ht="24" customHeight="1" spans="1:255">
      <c r="A55" s="64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</row>
    <row r="56" s="63" customFormat="1" ht="24" customHeight="1" spans="1:255">
      <c r="A56" s="64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  <c r="ES56" s="65"/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65"/>
      <c r="FO56" s="65"/>
      <c r="FP56" s="65"/>
      <c r="FQ56" s="65"/>
      <c r="FR56" s="65"/>
      <c r="FS56" s="65"/>
      <c r="FT56" s="65"/>
      <c r="FU56" s="65"/>
      <c r="FV56" s="65"/>
      <c r="FW56" s="65"/>
      <c r="FX56" s="65"/>
      <c r="FY56" s="65"/>
      <c r="FZ56" s="65"/>
      <c r="GA56" s="65"/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5"/>
      <c r="GV56" s="65"/>
      <c r="GW56" s="65"/>
      <c r="GX56" s="65"/>
      <c r="GY56" s="65"/>
      <c r="GZ56" s="65"/>
      <c r="HA56" s="65"/>
      <c r="HB56" s="65"/>
      <c r="HC56" s="65"/>
      <c r="HD56" s="65"/>
      <c r="HE56" s="65"/>
      <c r="HF56" s="65"/>
      <c r="HG56" s="65"/>
      <c r="HH56" s="65"/>
      <c r="HI56" s="65"/>
      <c r="HJ56" s="65"/>
      <c r="HK56" s="65"/>
      <c r="HL56" s="65"/>
      <c r="HM56" s="65"/>
      <c r="HN56" s="65"/>
      <c r="HO56" s="65"/>
      <c r="HP56" s="65"/>
      <c r="HQ56" s="65"/>
      <c r="HR56" s="65"/>
      <c r="HS56" s="65"/>
      <c r="HT56" s="65"/>
      <c r="HU56" s="65"/>
      <c r="HV56" s="65"/>
      <c r="HW56" s="65"/>
      <c r="HX56" s="65"/>
      <c r="HY56" s="65"/>
      <c r="HZ56" s="65"/>
      <c r="IA56" s="65"/>
      <c r="IB56" s="65"/>
      <c r="IC56" s="65"/>
      <c r="ID56" s="65"/>
      <c r="IE56" s="65"/>
      <c r="IF56" s="65"/>
      <c r="IG56" s="65"/>
      <c r="IH56" s="65"/>
      <c r="II56" s="65"/>
      <c r="IJ56" s="65"/>
      <c r="IK56" s="65"/>
      <c r="IL56" s="65"/>
      <c r="IM56" s="65"/>
      <c r="IN56" s="65"/>
      <c r="IO56" s="65"/>
      <c r="IP56" s="65"/>
      <c r="IQ56" s="65"/>
      <c r="IR56" s="65"/>
      <c r="IS56" s="65"/>
      <c r="IT56" s="65"/>
      <c r="IU56" s="65"/>
    </row>
    <row r="57" s="63" customFormat="1" ht="24" customHeight="1" spans="1:255">
      <c r="A57" s="64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  <c r="EN57" s="65"/>
      <c r="EO57" s="65"/>
      <c r="EP57" s="65"/>
      <c r="EQ57" s="65"/>
      <c r="ER57" s="65"/>
      <c r="ES57" s="65"/>
      <c r="ET57" s="65"/>
      <c r="EU57" s="65"/>
      <c r="EV57" s="65"/>
      <c r="EW57" s="65"/>
      <c r="EX57" s="65"/>
      <c r="EY57" s="65"/>
      <c r="EZ57" s="65"/>
      <c r="FA57" s="65"/>
      <c r="FB57" s="65"/>
      <c r="FC57" s="65"/>
      <c r="FD57" s="65"/>
      <c r="FE57" s="65"/>
      <c r="FF57" s="65"/>
      <c r="FG57" s="65"/>
      <c r="FH57" s="65"/>
      <c r="FI57" s="65"/>
      <c r="FJ57" s="65"/>
      <c r="FK57" s="65"/>
      <c r="FL57" s="65"/>
      <c r="FM57" s="65"/>
      <c r="FN57" s="65"/>
      <c r="FO57" s="65"/>
      <c r="FP57" s="65"/>
      <c r="FQ57" s="65"/>
      <c r="FR57" s="65"/>
      <c r="FS57" s="65"/>
      <c r="FT57" s="65"/>
      <c r="FU57" s="65"/>
      <c r="FV57" s="65"/>
      <c r="FW57" s="65"/>
      <c r="FX57" s="65"/>
      <c r="FY57" s="65"/>
      <c r="FZ57" s="65"/>
      <c r="GA57" s="65"/>
      <c r="GB57" s="65"/>
      <c r="GC57" s="65"/>
      <c r="GD57" s="65"/>
      <c r="GE57" s="65"/>
      <c r="GF57" s="65"/>
      <c r="GG57" s="65"/>
      <c r="GH57" s="65"/>
      <c r="GI57" s="65"/>
      <c r="GJ57" s="65"/>
      <c r="GK57" s="65"/>
      <c r="GL57" s="65"/>
      <c r="GM57" s="65"/>
      <c r="GN57" s="65"/>
      <c r="GO57" s="65"/>
      <c r="GP57" s="65"/>
      <c r="GQ57" s="65"/>
      <c r="GR57" s="65"/>
      <c r="GS57" s="65"/>
      <c r="GT57" s="65"/>
      <c r="GU57" s="65"/>
      <c r="GV57" s="65"/>
      <c r="GW57" s="65"/>
      <c r="GX57" s="65"/>
      <c r="GY57" s="65"/>
      <c r="GZ57" s="65"/>
      <c r="HA57" s="65"/>
      <c r="HB57" s="65"/>
      <c r="HC57" s="65"/>
      <c r="HD57" s="65"/>
      <c r="HE57" s="65"/>
      <c r="HF57" s="65"/>
      <c r="HG57" s="65"/>
      <c r="HH57" s="65"/>
      <c r="HI57" s="65"/>
      <c r="HJ57" s="65"/>
      <c r="HK57" s="65"/>
      <c r="HL57" s="65"/>
      <c r="HM57" s="65"/>
      <c r="HN57" s="65"/>
      <c r="HO57" s="65"/>
      <c r="HP57" s="65"/>
      <c r="HQ57" s="65"/>
      <c r="HR57" s="65"/>
      <c r="HS57" s="65"/>
      <c r="HT57" s="65"/>
      <c r="HU57" s="65"/>
      <c r="HV57" s="65"/>
      <c r="HW57" s="65"/>
      <c r="HX57" s="65"/>
      <c r="HY57" s="65"/>
      <c r="HZ57" s="65"/>
      <c r="IA57" s="65"/>
      <c r="IB57" s="65"/>
      <c r="IC57" s="65"/>
      <c r="ID57" s="65"/>
      <c r="IE57" s="65"/>
      <c r="IF57" s="65"/>
      <c r="IG57" s="65"/>
      <c r="IH57" s="65"/>
      <c r="II57" s="65"/>
      <c r="IJ57" s="65"/>
      <c r="IK57" s="65"/>
      <c r="IL57" s="65"/>
      <c r="IM57" s="65"/>
      <c r="IN57" s="65"/>
      <c r="IO57" s="65"/>
      <c r="IP57" s="65"/>
      <c r="IQ57" s="65"/>
      <c r="IR57" s="65"/>
      <c r="IS57" s="65"/>
      <c r="IT57" s="65"/>
      <c r="IU57" s="65"/>
    </row>
    <row r="58" s="63" customFormat="1" ht="24" customHeight="1" spans="1:255">
      <c r="A58" s="84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  <c r="EN58" s="65"/>
      <c r="EO58" s="65"/>
      <c r="EP58" s="65"/>
      <c r="EQ58" s="65"/>
      <c r="ER58" s="65"/>
      <c r="ES58" s="65"/>
      <c r="ET58" s="65"/>
      <c r="EU58" s="65"/>
      <c r="EV58" s="65"/>
      <c r="EW58" s="65"/>
      <c r="EX58" s="65"/>
      <c r="EY58" s="65"/>
      <c r="EZ58" s="65"/>
      <c r="FA58" s="65"/>
      <c r="FB58" s="65"/>
      <c r="FC58" s="65"/>
      <c r="FD58" s="65"/>
      <c r="FE58" s="65"/>
      <c r="FF58" s="65"/>
      <c r="FG58" s="65"/>
      <c r="FH58" s="65"/>
      <c r="FI58" s="65"/>
      <c r="FJ58" s="65"/>
      <c r="FK58" s="65"/>
      <c r="FL58" s="65"/>
      <c r="FM58" s="65"/>
      <c r="FN58" s="65"/>
      <c r="FO58" s="65"/>
      <c r="FP58" s="65"/>
      <c r="FQ58" s="65"/>
      <c r="FR58" s="65"/>
      <c r="FS58" s="65"/>
      <c r="FT58" s="65"/>
      <c r="FU58" s="65"/>
      <c r="FV58" s="65"/>
      <c r="FW58" s="65"/>
      <c r="FX58" s="65"/>
      <c r="FY58" s="65"/>
      <c r="FZ58" s="65"/>
      <c r="GA58" s="65"/>
      <c r="GB58" s="65"/>
      <c r="GC58" s="65"/>
      <c r="GD58" s="65"/>
      <c r="GE58" s="65"/>
      <c r="GF58" s="65"/>
      <c r="GG58" s="65"/>
      <c r="GH58" s="65"/>
      <c r="GI58" s="65"/>
      <c r="GJ58" s="65"/>
      <c r="GK58" s="65"/>
      <c r="GL58" s="65"/>
      <c r="GM58" s="65"/>
      <c r="GN58" s="65"/>
      <c r="GO58" s="65"/>
      <c r="GP58" s="65"/>
      <c r="GQ58" s="65"/>
      <c r="GR58" s="65"/>
      <c r="GS58" s="65"/>
      <c r="GT58" s="65"/>
      <c r="GU58" s="65"/>
      <c r="GV58" s="65"/>
      <c r="GW58" s="65"/>
      <c r="GX58" s="65"/>
      <c r="GY58" s="65"/>
      <c r="GZ58" s="65"/>
      <c r="HA58" s="65"/>
      <c r="HB58" s="65"/>
      <c r="HC58" s="65"/>
      <c r="HD58" s="65"/>
      <c r="HE58" s="65"/>
      <c r="HF58" s="65"/>
      <c r="HG58" s="65"/>
      <c r="HH58" s="65"/>
      <c r="HI58" s="65"/>
      <c r="HJ58" s="65"/>
      <c r="HK58" s="65"/>
      <c r="HL58" s="65"/>
      <c r="HM58" s="65"/>
      <c r="HN58" s="65"/>
      <c r="HO58" s="65"/>
      <c r="HP58" s="65"/>
      <c r="HQ58" s="65"/>
      <c r="HR58" s="65"/>
      <c r="HS58" s="65"/>
      <c r="HT58" s="65"/>
      <c r="HU58" s="65"/>
      <c r="HV58" s="65"/>
      <c r="HW58" s="65"/>
      <c r="HX58" s="65"/>
      <c r="HY58" s="65"/>
      <c r="HZ58" s="65"/>
      <c r="IA58" s="65"/>
      <c r="IB58" s="65"/>
      <c r="IC58" s="65"/>
      <c r="ID58" s="65"/>
      <c r="IE58" s="65"/>
      <c r="IF58" s="65"/>
      <c r="IG58" s="65"/>
      <c r="IH58" s="65"/>
      <c r="II58" s="65"/>
      <c r="IJ58" s="65"/>
      <c r="IK58" s="65"/>
      <c r="IL58" s="65"/>
      <c r="IM58" s="65"/>
      <c r="IN58" s="65"/>
      <c r="IO58" s="65"/>
      <c r="IP58" s="65"/>
      <c r="IQ58" s="65"/>
      <c r="IR58" s="65"/>
      <c r="IS58" s="65"/>
      <c r="IT58" s="65"/>
      <c r="IU58" s="65"/>
    </row>
    <row r="59" s="63" customFormat="1" ht="24" customHeight="1" spans="1:255">
      <c r="A59" s="64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  <c r="EN59" s="65"/>
      <c r="EO59" s="65"/>
      <c r="EP59" s="65"/>
      <c r="EQ59" s="65"/>
      <c r="ER59" s="65"/>
      <c r="ES59" s="65"/>
      <c r="ET59" s="65"/>
      <c r="EU59" s="65"/>
      <c r="EV59" s="65"/>
      <c r="EW59" s="65"/>
      <c r="EX59" s="65"/>
      <c r="EY59" s="65"/>
      <c r="EZ59" s="65"/>
      <c r="FA59" s="65"/>
      <c r="FB59" s="65"/>
      <c r="FC59" s="65"/>
      <c r="FD59" s="65"/>
      <c r="FE59" s="65"/>
      <c r="FF59" s="65"/>
      <c r="FG59" s="65"/>
      <c r="FH59" s="65"/>
      <c r="FI59" s="65"/>
      <c r="FJ59" s="65"/>
      <c r="FK59" s="65"/>
      <c r="FL59" s="65"/>
      <c r="FM59" s="65"/>
      <c r="FN59" s="65"/>
      <c r="FO59" s="65"/>
      <c r="FP59" s="65"/>
      <c r="FQ59" s="65"/>
      <c r="FR59" s="65"/>
      <c r="FS59" s="65"/>
      <c r="FT59" s="65"/>
      <c r="FU59" s="65"/>
      <c r="FV59" s="65"/>
      <c r="FW59" s="65"/>
      <c r="FX59" s="65"/>
      <c r="FY59" s="65"/>
      <c r="FZ59" s="65"/>
      <c r="GA59" s="65"/>
      <c r="GB59" s="65"/>
      <c r="GC59" s="65"/>
      <c r="GD59" s="65"/>
      <c r="GE59" s="65"/>
      <c r="GF59" s="65"/>
      <c r="GG59" s="65"/>
      <c r="GH59" s="65"/>
      <c r="GI59" s="65"/>
      <c r="GJ59" s="65"/>
      <c r="GK59" s="65"/>
      <c r="GL59" s="65"/>
      <c r="GM59" s="65"/>
      <c r="GN59" s="65"/>
      <c r="GO59" s="65"/>
      <c r="GP59" s="65"/>
      <c r="GQ59" s="65"/>
      <c r="GR59" s="65"/>
      <c r="GS59" s="65"/>
      <c r="GT59" s="65"/>
      <c r="GU59" s="65"/>
      <c r="GV59" s="65"/>
      <c r="GW59" s="65"/>
      <c r="GX59" s="65"/>
      <c r="GY59" s="65"/>
      <c r="GZ59" s="65"/>
      <c r="HA59" s="65"/>
      <c r="HB59" s="65"/>
      <c r="HC59" s="65"/>
      <c r="HD59" s="65"/>
      <c r="HE59" s="65"/>
      <c r="HF59" s="65"/>
      <c r="HG59" s="65"/>
      <c r="HH59" s="65"/>
      <c r="HI59" s="65"/>
      <c r="HJ59" s="65"/>
      <c r="HK59" s="65"/>
      <c r="HL59" s="65"/>
      <c r="HM59" s="65"/>
      <c r="HN59" s="65"/>
      <c r="HO59" s="65"/>
      <c r="HP59" s="65"/>
      <c r="HQ59" s="65"/>
      <c r="HR59" s="65"/>
      <c r="HS59" s="65"/>
      <c r="HT59" s="65"/>
      <c r="HU59" s="65"/>
      <c r="HV59" s="65"/>
      <c r="HW59" s="65"/>
      <c r="HX59" s="65"/>
      <c r="HY59" s="65"/>
      <c r="HZ59" s="65"/>
      <c r="IA59" s="65"/>
      <c r="IB59" s="65"/>
      <c r="IC59" s="65"/>
      <c r="ID59" s="65"/>
      <c r="IE59" s="65"/>
      <c r="IF59" s="65"/>
      <c r="IG59" s="65"/>
      <c r="IH59" s="65"/>
      <c r="II59" s="65"/>
      <c r="IJ59" s="65"/>
      <c r="IK59" s="65"/>
      <c r="IL59" s="65"/>
      <c r="IM59" s="65"/>
      <c r="IN59" s="65"/>
      <c r="IO59" s="65"/>
      <c r="IP59" s="65"/>
      <c r="IQ59" s="65"/>
      <c r="IR59" s="65"/>
      <c r="IS59" s="65"/>
      <c r="IT59" s="65"/>
      <c r="IU59" s="65"/>
    </row>
    <row r="60" s="63" customFormat="1" ht="24" customHeight="1" spans="1:255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  <c r="EN60" s="65"/>
      <c r="EO60" s="65"/>
      <c r="EP60" s="65"/>
      <c r="EQ60" s="65"/>
      <c r="ER60" s="65"/>
      <c r="ES60" s="65"/>
      <c r="ET60" s="65"/>
      <c r="EU60" s="65"/>
      <c r="EV60" s="65"/>
      <c r="EW60" s="65"/>
      <c r="EX60" s="65"/>
      <c r="EY60" s="65"/>
      <c r="EZ60" s="65"/>
      <c r="FA60" s="65"/>
      <c r="FB60" s="65"/>
      <c r="FC60" s="65"/>
      <c r="FD60" s="65"/>
      <c r="FE60" s="65"/>
      <c r="FF60" s="65"/>
      <c r="FG60" s="65"/>
      <c r="FH60" s="65"/>
      <c r="FI60" s="65"/>
      <c r="FJ60" s="65"/>
      <c r="FK60" s="65"/>
      <c r="FL60" s="65"/>
      <c r="FM60" s="65"/>
      <c r="FN60" s="65"/>
      <c r="FO60" s="65"/>
      <c r="FP60" s="65"/>
      <c r="FQ60" s="65"/>
      <c r="FR60" s="65"/>
      <c r="FS60" s="65"/>
      <c r="FT60" s="65"/>
      <c r="FU60" s="65"/>
      <c r="FV60" s="65"/>
      <c r="FW60" s="65"/>
      <c r="FX60" s="65"/>
      <c r="FY60" s="65"/>
      <c r="FZ60" s="65"/>
      <c r="GA60" s="65"/>
      <c r="GB60" s="65"/>
      <c r="GC60" s="65"/>
      <c r="GD60" s="65"/>
      <c r="GE60" s="65"/>
      <c r="GF60" s="65"/>
      <c r="GG60" s="65"/>
      <c r="GH60" s="65"/>
      <c r="GI60" s="65"/>
      <c r="GJ60" s="65"/>
      <c r="GK60" s="65"/>
      <c r="GL60" s="65"/>
      <c r="GM60" s="65"/>
      <c r="GN60" s="65"/>
      <c r="GO60" s="65"/>
      <c r="GP60" s="65"/>
      <c r="GQ60" s="65"/>
      <c r="GR60" s="65"/>
      <c r="GS60" s="65"/>
      <c r="GT60" s="65"/>
      <c r="GU60" s="65"/>
      <c r="GV60" s="65"/>
      <c r="GW60" s="65"/>
      <c r="GX60" s="65"/>
      <c r="GY60" s="65"/>
      <c r="GZ60" s="65"/>
      <c r="HA60" s="65"/>
      <c r="HB60" s="65"/>
      <c r="HC60" s="65"/>
      <c r="HD60" s="65"/>
      <c r="HE60" s="65"/>
      <c r="HF60" s="65"/>
      <c r="HG60" s="65"/>
      <c r="HH60" s="65"/>
      <c r="HI60" s="65"/>
      <c r="HJ60" s="65"/>
      <c r="HK60" s="65"/>
      <c r="HL60" s="65"/>
      <c r="HM60" s="65"/>
      <c r="HN60" s="65"/>
      <c r="HO60" s="65"/>
      <c r="HP60" s="65"/>
      <c r="HQ60" s="65"/>
      <c r="HR60" s="65"/>
      <c r="HS60" s="65"/>
      <c r="HT60" s="65"/>
      <c r="HU60" s="65"/>
      <c r="HV60" s="65"/>
      <c r="HW60" s="65"/>
      <c r="HX60" s="65"/>
      <c r="HY60" s="65"/>
      <c r="HZ60" s="65"/>
      <c r="IA60" s="65"/>
      <c r="IB60" s="65"/>
      <c r="IC60" s="65"/>
      <c r="ID60" s="65"/>
      <c r="IE60" s="65"/>
      <c r="IF60" s="65"/>
      <c r="IG60" s="65"/>
      <c r="IH60" s="65"/>
      <c r="II60" s="65"/>
      <c r="IJ60" s="65"/>
      <c r="IK60" s="65"/>
      <c r="IL60" s="65"/>
      <c r="IM60" s="65"/>
      <c r="IN60" s="65"/>
      <c r="IO60" s="65"/>
      <c r="IP60" s="65"/>
      <c r="IQ60" s="65"/>
      <c r="IR60" s="65"/>
      <c r="IS60" s="65"/>
      <c r="IT60" s="65"/>
      <c r="IU60" s="65"/>
    </row>
    <row r="61" s="63" customFormat="1" ht="24" customHeight="1" spans="1:255">
      <c r="A61" s="64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  <c r="EN61" s="65"/>
      <c r="EO61" s="65"/>
      <c r="EP61" s="65"/>
      <c r="EQ61" s="65"/>
      <c r="ER61" s="65"/>
      <c r="ES61" s="65"/>
      <c r="ET61" s="65"/>
      <c r="EU61" s="65"/>
      <c r="EV61" s="65"/>
      <c r="EW61" s="65"/>
      <c r="EX61" s="65"/>
      <c r="EY61" s="65"/>
      <c r="EZ61" s="65"/>
      <c r="FA61" s="65"/>
      <c r="FB61" s="65"/>
      <c r="FC61" s="65"/>
      <c r="FD61" s="65"/>
      <c r="FE61" s="65"/>
      <c r="FF61" s="65"/>
      <c r="FG61" s="65"/>
      <c r="FH61" s="65"/>
      <c r="FI61" s="65"/>
      <c r="FJ61" s="65"/>
      <c r="FK61" s="65"/>
      <c r="FL61" s="65"/>
      <c r="FM61" s="65"/>
      <c r="FN61" s="65"/>
      <c r="FO61" s="65"/>
      <c r="FP61" s="65"/>
      <c r="FQ61" s="65"/>
      <c r="FR61" s="65"/>
      <c r="FS61" s="65"/>
      <c r="FT61" s="65"/>
      <c r="FU61" s="65"/>
      <c r="FV61" s="65"/>
      <c r="FW61" s="65"/>
      <c r="FX61" s="65"/>
      <c r="FY61" s="65"/>
      <c r="FZ61" s="65"/>
      <c r="GA61" s="65"/>
      <c r="GB61" s="65"/>
      <c r="GC61" s="65"/>
      <c r="GD61" s="65"/>
      <c r="GE61" s="65"/>
      <c r="GF61" s="65"/>
      <c r="GG61" s="65"/>
      <c r="GH61" s="65"/>
      <c r="GI61" s="65"/>
      <c r="GJ61" s="65"/>
      <c r="GK61" s="65"/>
      <c r="GL61" s="65"/>
      <c r="GM61" s="65"/>
      <c r="GN61" s="65"/>
      <c r="GO61" s="65"/>
      <c r="GP61" s="65"/>
      <c r="GQ61" s="65"/>
      <c r="GR61" s="65"/>
      <c r="GS61" s="65"/>
      <c r="GT61" s="65"/>
      <c r="GU61" s="65"/>
      <c r="GV61" s="65"/>
      <c r="GW61" s="65"/>
      <c r="GX61" s="65"/>
      <c r="GY61" s="65"/>
      <c r="GZ61" s="65"/>
      <c r="HA61" s="65"/>
      <c r="HB61" s="65"/>
      <c r="HC61" s="65"/>
      <c r="HD61" s="65"/>
      <c r="HE61" s="65"/>
      <c r="HF61" s="65"/>
      <c r="HG61" s="65"/>
      <c r="HH61" s="65"/>
      <c r="HI61" s="65"/>
      <c r="HJ61" s="65"/>
      <c r="HK61" s="65"/>
      <c r="HL61" s="65"/>
      <c r="HM61" s="65"/>
      <c r="HN61" s="65"/>
      <c r="HO61" s="65"/>
      <c r="HP61" s="65"/>
      <c r="HQ61" s="65"/>
      <c r="HR61" s="65"/>
      <c r="HS61" s="65"/>
      <c r="HT61" s="65"/>
      <c r="HU61" s="65"/>
      <c r="HV61" s="65"/>
      <c r="HW61" s="65"/>
      <c r="HX61" s="65"/>
      <c r="HY61" s="65"/>
      <c r="HZ61" s="65"/>
      <c r="IA61" s="65"/>
      <c r="IB61" s="65"/>
      <c r="IC61" s="65"/>
      <c r="ID61" s="65"/>
      <c r="IE61" s="65"/>
      <c r="IF61" s="65"/>
      <c r="IG61" s="65"/>
      <c r="IH61" s="65"/>
      <c r="II61" s="65"/>
      <c r="IJ61" s="65"/>
      <c r="IK61" s="65"/>
      <c r="IL61" s="65"/>
      <c r="IM61" s="65"/>
      <c r="IN61" s="65"/>
      <c r="IO61" s="65"/>
      <c r="IP61" s="65"/>
      <c r="IQ61" s="65"/>
      <c r="IR61" s="65"/>
      <c r="IS61" s="65"/>
      <c r="IT61" s="65"/>
      <c r="IU61" s="65"/>
    </row>
    <row r="62" s="63" customFormat="1" ht="24" customHeight="1" spans="1:255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  <c r="EO62" s="65"/>
      <c r="EP62" s="65"/>
      <c r="EQ62" s="65"/>
      <c r="ER62" s="65"/>
      <c r="ES62" s="65"/>
      <c r="ET62" s="65"/>
      <c r="EU62" s="65"/>
      <c r="EV62" s="65"/>
      <c r="EW62" s="65"/>
      <c r="EX62" s="65"/>
      <c r="EY62" s="65"/>
      <c r="EZ62" s="65"/>
      <c r="FA62" s="65"/>
      <c r="FB62" s="65"/>
      <c r="FC62" s="65"/>
      <c r="FD62" s="65"/>
      <c r="FE62" s="65"/>
      <c r="FF62" s="65"/>
      <c r="FG62" s="65"/>
      <c r="FH62" s="65"/>
      <c r="FI62" s="65"/>
      <c r="FJ62" s="65"/>
      <c r="FK62" s="65"/>
      <c r="FL62" s="65"/>
      <c r="FM62" s="65"/>
      <c r="FN62" s="65"/>
      <c r="FO62" s="65"/>
      <c r="FP62" s="65"/>
      <c r="FQ62" s="65"/>
      <c r="FR62" s="65"/>
      <c r="FS62" s="65"/>
      <c r="FT62" s="65"/>
      <c r="FU62" s="65"/>
      <c r="FV62" s="65"/>
      <c r="FW62" s="65"/>
      <c r="FX62" s="65"/>
      <c r="FY62" s="65"/>
      <c r="FZ62" s="65"/>
      <c r="GA62" s="65"/>
      <c r="GB62" s="65"/>
      <c r="GC62" s="65"/>
      <c r="GD62" s="65"/>
      <c r="GE62" s="65"/>
      <c r="GF62" s="65"/>
      <c r="GG62" s="65"/>
      <c r="GH62" s="65"/>
      <c r="GI62" s="65"/>
      <c r="GJ62" s="65"/>
      <c r="GK62" s="65"/>
      <c r="GL62" s="65"/>
      <c r="GM62" s="65"/>
      <c r="GN62" s="65"/>
      <c r="GO62" s="65"/>
      <c r="GP62" s="65"/>
      <c r="GQ62" s="65"/>
      <c r="GR62" s="65"/>
      <c r="GS62" s="65"/>
      <c r="GT62" s="65"/>
      <c r="GU62" s="65"/>
      <c r="GV62" s="65"/>
      <c r="GW62" s="65"/>
      <c r="GX62" s="65"/>
      <c r="GY62" s="65"/>
      <c r="GZ62" s="65"/>
      <c r="HA62" s="65"/>
      <c r="HB62" s="65"/>
      <c r="HC62" s="65"/>
      <c r="HD62" s="65"/>
      <c r="HE62" s="65"/>
      <c r="HF62" s="65"/>
      <c r="HG62" s="65"/>
      <c r="HH62" s="65"/>
      <c r="HI62" s="65"/>
      <c r="HJ62" s="65"/>
      <c r="HK62" s="65"/>
      <c r="HL62" s="65"/>
      <c r="HM62" s="65"/>
      <c r="HN62" s="65"/>
      <c r="HO62" s="65"/>
      <c r="HP62" s="65"/>
      <c r="HQ62" s="65"/>
      <c r="HR62" s="65"/>
      <c r="HS62" s="65"/>
      <c r="HT62" s="65"/>
      <c r="HU62" s="65"/>
      <c r="HV62" s="65"/>
      <c r="HW62" s="65"/>
      <c r="HX62" s="65"/>
      <c r="HY62" s="65"/>
      <c r="HZ62" s="65"/>
      <c r="IA62" s="65"/>
      <c r="IB62" s="65"/>
      <c r="IC62" s="65"/>
      <c r="ID62" s="65"/>
      <c r="IE62" s="65"/>
      <c r="IF62" s="65"/>
      <c r="IG62" s="65"/>
      <c r="IH62" s="65"/>
      <c r="II62" s="65"/>
      <c r="IJ62" s="65"/>
      <c r="IK62" s="65"/>
      <c r="IL62" s="65"/>
      <c r="IM62" s="65"/>
      <c r="IN62" s="65"/>
      <c r="IO62" s="65"/>
      <c r="IP62" s="65"/>
      <c r="IQ62" s="65"/>
      <c r="IR62" s="65"/>
      <c r="IS62" s="65"/>
      <c r="IT62" s="65"/>
      <c r="IU62" s="65"/>
    </row>
    <row r="63" s="63" customFormat="1" ht="24" customHeight="1" spans="1:255">
      <c r="A63" s="64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  <c r="EO63" s="65"/>
      <c r="EP63" s="65"/>
      <c r="EQ63" s="65"/>
      <c r="ER63" s="65"/>
      <c r="ES63" s="65"/>
      <c r="ET63" s="65"/>
      <c r="EU63" s="65"/>
      <c r="EV63" s="65"/>
      <c r="EW63" s="65"/>
      <c r="EX63" s="65"/>
      <c r="EY63" s="65"/>
      <c r="EZ63" s="65"/>
      <c r="FA63" s="65"/>
      <c r="FB63" s="65"/>
      <c r="FC63" s="65"/>
      <c r="FD63" s="65"/>
      <c r="FE63" s="65"/>
      <c r="FF63" s="65"/>
      <c r="FG63" s="65"/>
      <c r="FH63" s="65"/>
      <c r="FI63" s="65"/>
      <c r="FJ63" s="65"/>
      <c r="FK63" s="65"/>
      <c r="FL63" s="65"/>
      <c r="FM63" s="65"/>
      <c r="FN63" s="65"/>
      <c r="FO63" s="65"/>
      <c r="FP63" s="65"/>
      <c r="FQ63" s="65"/>
      <c r="FR63" s="65"/>
      <c r="FS63" s="65"/>
      <c r="FT63" s="65"/>
      <c r="FU63" s="65"/>
      <c r="FV63" s="65"/>
      <c r="FW63" s="65"/>
      <c r="FX63" s="65"/>
      <c r="FY63" s="65"/>
      <c r="FZ63" s="65"/>
      <c r="GA63" s="65"/>
      <c r="GB63" s="65"/>
      <c r="GC63" s="65"/>
      <c r="GD63" s="65"/>
      <c r="GE63" s="65"/>
      <c r="GF63" s="65"/>
      <c r="GG63" s="65"/>
      <c r="GH63" s="65"/>
      <c r="GI63" s="65"/>
      <c r="GJ63" s="65"/>
      <c r="GK63" s="65"/>
      <c r="GL63" s="65"/>
      <c r="GM63" s="65"/>
      <c r="GN63" s="65"/>
      <c r="GO63" s="65"/>
      <c r="GP63" s="65"/>
      <c r="GQ63" s="65"/>
      <c r="GR63" s="65"/>
      <c r="GS63" s="65"/>
      <c r="GT63" s="65"/>
      <c r="GU63" s="65"/>
      <c r="GV63" s="65"/>
      <c r="GW63" s="65"/>
      <c r="GX63" s="65"/>
      <c r="GY63" s="65"/>
      <c r="GZ63" s="65"/>
      <c r="HA63" s="65"/>
      <c r="HB63" s="65"/>
      <c r="HC63" s="65"/>
      <c r="HD63" s="65"/>
      <c r="HE63" s="65"/>
      <c r="HF63" s="65"/>
      <c r="HG63" s="65"/>
      <c r="HH63" s="65"/>
      <c r="HI63" s="65"/>
      <c r="HJ63" s="65"/>
      <c r="HK63" s="65"/>
      <c r="HL63" s="65"/>
      <c r="HM63" s="65"/>
      <c r="HN63" s="65"/>
      <c r="HO63" s="65"/>
      <c r="HP63" s="65"/>
      <c r="HQ63" s="65"/>
      <c r="HR63" s="65"/>
      <c r="HS63" s="65"/>
      <c r="HT63" s="65"/>
      <c r="HU63" s="65"/>
      <c r="HV63" s="65"/>
      <c r="HW63" s="65"/>
      <c r="HX63" s="65"/>
      <c r="HY63" s="65"/>
      <c r="HZ63" s="65"/>
      <c r="IA63" s="65"/>
      <c r="IB63" s="65"/>
      <c r="IC63" s="65"/>
      <c r="ID63" s="65"/>
      <c r="IE63" s="65"/>
      <c r="IF63" s="65"/>
      <c r="IG63" s="65"/>
      <c r="IH63" s="65"/>
      <c r="II63" s="65"/>
      <c r="IJ63" s="65"/>
      <c r="IK63" s="65"/>
      <c r="IL63" s="65"/>
      <c r="IM63" s="65"/>
      <c r="IN63" s="65"/>
      <c r="IO63" s="65"/>
      <c r="IP63" s="65"/>
      <c r="IQ63" s="65"/>
      <c r="IR63" s="65"/>
      <c r="IS63" s="65"/>
      <c r="IT63" s="65"/>
      <c r="IU63" s="65"/>
    </row>
    <row r="64" s="63" customFormat="1" ht="24" customHeight="1" spans="1:255">
      <c r="A64" s="64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  <c r="EO64" s="65"/>
      <c r="EP64" s="65"/>
      <c r="EQ64" s="65"/>
      <c r="ER64" s="65"/>
      <c r="ES64" s="65"/>
      <c r="ET64" s="65"/>
      <c r="EU64" s="65"/>
      <c r="EV64" s="65"/>
      <c r="EW64" s="65"/>
      <c r="EX64" s="65"/>
      <c r="EY64" s="65"/>
      <c r="EZ64" s="65"/>
      <c r="FA64" s="65"/>
      <c r="FB64" s="65"/>
      <c r="FC64" s="65"/>
      <c r="FD64" s="65"/>
      <c r="FE64" s="65"/>
      <c r="FF64" s="65"/>
      <c r="FG64" s="65"/>
      <c r="FH64" s="65"/>
      <c r="FI64" s="65"/>
      <c r="FJ64" s="65"/>
      <c r="FK64" s="65"/>
      <c r="FL64" s="65"/>
      <c r="FM64" s="65"/>
      <c r="FN64" s="65"/>
      <c r="FO64" s="65"/>
      <c r="FP64" s="65"/>
      <c r="FQ64" s="65"/>
      <c r="FR64" s="65"/>
      <c r="FS64" s="65"/>
      <c r="FT64" s="65"/>
      <c r="FU64" s="65"/>
      <c r="FV64" s="65"/>
      <c r="FW64" s="65"/>
      <c r="FX64" s="65"/>
      <c r="FY64" s="65"/>
      <c r="FZ64" s="65"/>
      <c r="GA64" s="65"/>
      <c r="GB64" s="65"/>
      <c r="GC64" s="65"/>
      <c r="GD64" s="65"/>
      <c r="GE64" s="65"/>
      <c r="GF64" s="65"/>
      <c r="GG64" s="65"/>
      <c r="GH64" s="65"/>
      <c r="GI64" s="65"/>
      <c r="GJ64" s="65"/>
      <c r="GK64" s="65"/>
      <c r="GL64" s="65"/>
      <c r="GM64" s="65"/>
      <c r="GN64" s="65"/>
      <c r="GO64" s="65"/>
      <c r="GP64" s="65"/>
      <c r="GQ64" s="65"/>
      <c r="GR64" s="65"/>
      <c r="GS64" s="65"/>
      <c r="GT64" s="65"/>
      <c r="GU64" s="65"/>
      <c r="GV64" s="65"/>
      <c r="GW64" s="65"/>
      <c r="GX64" s="65"/>
      <c r="GY64" s="65"/>
      <c r="GZ64" s="65"/>
      <c r="HA64" s="65"/>
      <c r="HB64" s="65"/>
      <c r="HC64" s="65"/>
      <c r="HD64" s="65"/>
      <c r="HE64" s="65"/>
      <c r="HF64" s="65"/>
      <c r="HG64" s="65"/>
      <c r="HH64" s="65"/>
      <c r="HI64" s="65"/>
      <c r="HJ64" s="65"/>
      <c r="HK64" s="65"/>
      <c r="HL64" s="65"/>
      <c r="HM64" s="65"/>
      <c r="HN64" s="65"/>
      <c r="HO64" s="65"/>
      <c r="HP64" s="65"/>
      <c r="HQ64" s="65"/>
      <c r="HR64" s="65"/>
      <c r="HS64" s="65"/>
      <c r="HT64" s="65"/>
      <c r="HU64" s="65"/>
      <c r="HV64" s="65"/>
      <c r="HW64" s="65"/>
      <c r="HX64" s="65"/>
      <c r="HY64" s="65"/>
      <c r="HZ64" s="65"/>
      <c r="IA64" s="65"/>
      <c r="IB64" s="65"/>
      <c r="IC64" s="65"/>
      <c r="ID64" s="65"/>
      <c r="IE64" s="65"/>
      <c r="IF64" s="65"/>
      <c r="IG64" s="65"/>
      <c r="IH64" s="65"/>
      <c r="II64" s="65"/>
      <c r="IJ64" s="65"/>
      <c r="IK64" s="65"/>
      <c r="IL64" s="65"/>
      <c r="IM64" s="65"/>
      <c r="IN64" s="65"/>
      <c r="IO64" s="65"/>
      <c r="IP64" s="65"/>
      <c r="IQ64" s="65"/>
      <c r="IR64" s="65"/>
      <c r="IS64" s="65"/>
      <c r="IT64" s="65"/>
      <c r="IU64" s="65"/>
    </row>
    <row r="65" s="63" customFormat="1" ht="24" customHeight="1" spans="1:255">
      <c r="A65" s="64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  <c r="EO65" s="65"/>
      <c r="EP65" s="65"/>
      <c r="EQ65" s="65"/>
      <c r="ER65" s="65"/>
      <c r="ES65" s="65"/>
      <c r="ET65" s="65"/>
      <c r="EU65" s="65"/>
      <c r="EV65" s="65"/>
      <c r="EW65" s="65"/>
      <c r="EX65" s="65"/>
      <c r="EY65" s="65"/>
      <c r="EZ65" s="65"/>
      <c r="FA65" s="65"/>
      <c r="FB65" s="65"/>
      <c r="FC65" s="65"/>
      <c r="FD65" s="65"/>
      <c r="FE65" s="65"/>
      <c r="FF65" s="65"/>
      <c r="FG65" s="65"/>
      <c r="FH65" s="65"/>
      <c r="FI65" s="65"/>
      <c r="FJ65" s="65"/>
      <c r="FK65" s="65"/>
      <c r="FL65" s="65"/>
      <c r="FM65" s="65"/>
      <c r="FN65" s="65"/>
      <c r="FO65" s="65"/>
      <c r="FP65" s="65"/>
      <c r="FQ65" s="65"/>
      <c r="FR65" s="65"/>
      <c r="FS65" s="65"/>
      <c r="FT65" s="65"/>
      <c r="FU65" s="65"/>
      <c r="FV65" s="65"/>
      <c r="FW65" s="65"/>
      <c r="FX65" s="65"/>
      <c r="FY65" s="65"/>
      <c r="FZ65" s="65"/>
      <c r="GA65" s="65"/>
      <c r="GB65" s="65"/>
      <c r="GC65" s="65"/>
      <c r="GD65" s="65"/>
      <c r="GE65" s="65"/>
      <c r="GF65" s="65"/>
      <c r="GG65" s="65"/>
      <c r="GH65" s="65"/>
      <c r="GI65" s="65"/>
      <c r="GJ65" s="65"/>
      <c r="GK65" s="65"/>
      <c r="GL65" s="65"/>
      <c r="GM65" s="65"/>
      <c r="GN65" s="65"/>
      <c r="GO65" s="65"/>
      <c r="GP65" s="65"/>
      <c r="GQ65" s="65"/>
      <c r="GR65" s="65"/>
      <c r="GS65" s="65"/>
      <c r="GT65" s="65"/>
      <c r="GU65" s="65"/>
      <c r="GV65" s="65"/>
      <c r="GW65" s="65"/>
      <c r="GX65" s="65"/>
      <c r="GY65" s="65"/>
      <c r="GZ65" s="65"/>
      <c r="HA65" s="65"/>
      <c r="HB65" s="65"/>
      <c r="HC65" s="65"/>
      <c r="HD65" s="65"/>
      <c r="HE65" s="65"/>
      <c r="HF65" s="65"/>
      <c r="HG65" s="65"/>
      <c r="HH65" s="65"/>
      <c r="HI65" s="65"/>
      <c r="HJ65" s="65"/>
      <c r="HK65" s="65"/>
      <c r="HL65" s="65"/>
      <c r="HM65" s="65"/>
      <c r="HN65" s="65"/>
      <c r="HO65" s="65"/>
      <c r="HP65" s="65"/>
      <c r="HQ65" s="65"/>
      <c r="HR65" s="65"/>
      <c r="HS65" s="65"/>
      <c r="HT65" s="65"/>
      <c r="HU65" s="65"/>
      <c r="HV65" s="65"/>
      <c r="HW65" s="65"/>
      <c r="HX65" s="65"/>
      <c r="HY65" s="65"/>
      <c r="HZ65" s="65"/>
      <c r="IA65" s="65"/>
      <c r="IB65" s="65"/>
      <c r="IC65" s="65"/>
      <c r="ID65" s="65"/>
      <c r="IE65" s="65"/>
      <c r="IF65" s="65"/>
      <c r="IG65" s="65"/>
      <c r="IH65" s="65"/>
      <c r="II65" s="65"/>
      <c r="IJ65" s="65"/>
      <c r="IK65" s="65"/>
      <c r="IL65" s="65"/>
      <c r="IM65" s="65"/>
      <c r="IN65" s="65"/>
      <c r="IO65" s="65"/>
      <c r="IP65" s="65"/>
      <c r="IQ65" s="65"/>
      <c r="IR65" s="65"/>
      <c r="IS65" s="65"/>
      <c r="IT65" s="65"/>
      <c r="IU65" s="65"/>
    </row>
    <row r="66" s="63" customFormat="1" ht="24" customHeight="1" spans="1:255">
      <c r="A66" s="64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  <c r="EO66" s="65"/>
      <c r="EP66" s="65"/>
      <c r="EQ66" s="65"/>
      <c r="ER66" s="65"/>
      <c r="ES66" s="65"/>
      <c r="ET66" s="65"/>
      <c r="EU66" s="65"/>
      <c r="EV66" s="65"/>
      <c r="EW66" s="65"/>
      <c r="EX66" s="65"/>
      <c r="EY66" s="65"/>
      <c r="EZ66" s="65"/>
      <c r="FA66" s="65"/>
      <c r="FB66" s="65"/>
      <c r="FC66" s="65"/>
      <c r="FD66" s="65"/>
      <c r="FE66" s="65"/>
      <c r="FF66" s="65"/>
      <c r="FG66" s="65"/>
      <c r="FH66" s="65"/>
      <c r="FI66" s="65"/>
      <c r="FJ66" s="65"/>
      <c r="FK66" s="65"/>
      <c r="FL66" s="65"/>
      <c r="FM66" s="65"/>
      <c r="FN66" s="65"/>
      <c r="FO66" s="65"/>
      <c r="FP66" s="65"/>
      <c r="FQ66" s="65"/>
      <c r="FR66" s="65"/>
      <c r="FS66" s="65"/>
      <c r="FT66" s="65"/>
      <c r="FU66" s="65"/>
      <c r="FV66" s="65"/>
      <c r="FW66" s="65"/>
      <c r="FX66" s="65"/>
      <c r="FY66" s="65"/>
      <c r="FZ66" s="65"/>
      <c r="GA66" s="65"/>
      <c r="GB66" s="65"/>
      <c r="GC66" s="65"/>
      <c r="GD66" s="65"/>
      <c r="GE66" s="65"/>
      <c r="GF66" s="65"/>
      <c r="GG66" s="65"/>
      <c r="GH66" s="65"/>
      <c r="GI66" s="65"/>
      <c r="GJ66" s="65"/>
      <c r="GK66" s="65"/>
      <c r="GL66" s="65"/>
      <c r="GM66" s="65"/>
      <c r="GN66" s="65"/>
      <c r="GO66" s="65"/>
      <c r="GP66" s="65"/>
      <c r="GQ66" s="65"/>
      <c r="GR66" s="65"/>
      <c r="GS66" s="65"/>
      <c r="GT66" s="65"/>
      <c r="GU66" s="65"/>
      <c r="GV66" s="65"/>
      <c r="GW66" s="65"/>
      <c r="GX66" s="65"/>
      <c r="GY66" s="65"/>
      <c r="GZ66" s="65"/>
      <c r="HA66" s="65"/>
      <c r="HB66" s="65"/>
      <c r="HC66" s="65"/>
      <c r="HD66" s="65"/>
      <c r="HE66" s="65"/>
      <c r="HF66" s="65"/>
      <c r="HG66" s="65"/>
      <c r="HH66" s="65"/>
      <c r="HI66" s="65"/>
      <c r="HJ66" s="65"/>
      <c r="HK66" s="65"/>
      <c r="HL66" s="65"/>
      <c r="HM66" s="65"/>
      <c r="HN66" s="65"/>
      <c r="HO66" s="65"/>
      <c r="HP66" s="65"/>
      <c r="HQ66" s="65"/>
      <c r="HR66" s="65"/>
      <c r="HS66" s="65"/>
      <c r="HT66" s="65"/>
      <c r="HU66" s="65"/>
      <c r="HV66" s="65"/>
      <c r="HW66" s="65"/>
      <c r="HX66" s="65"/>
      <c r="HY66" s="65"/>
      <c r="HZ66" s="65"/>
      <c r="IA66" s="65"/>
      <c r="IB66" s="65"/>
      <c r="IC66" s="65"/>
      <c r="ID66" s="65"/>
      <c r="IE66" s="65"/>
      <c r="IF66" s="65"/>
      <c r="IG66" s="65"/>
      <c r="IH66" s="65"/>
      <c r="II66" s="65"/>
      <c r="IJ66" s="65"/>
      <c r="IK66" s="65"/>
      <c r="IL66" s="65"/>
      <c r="IM66" s="65"/>
      <c r="IN66" s="65"/>
      <c r="IO66" s="65"/>
      <c r="IP66" s="65"/>
      <c r="IQ66" s="65"/>
      <c r="IR66" s="65"/>
      <c r="IS66" s="65"/>
      <c r="IT66" s="65"/>
      <c r="IU66" s="65"/>
    </row>
    <row r="67" s="63" customFormat="1" ht="24" customHeight="1" spans="1:255">
      <c r="A67" s="64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  <c r="EO67" s="65"/>
      <c r="EP67" s="65"/>
      <c r="EQ67" s="65"/>
      <c r="ER67" s="65"/>
      <c r="ES67" s="65"/>
      <c r="ET67" s="65"/>
      <c r="EU67" s="65"/>
      <c r="EV67" s="65"/>
      <c r="EW67" s="65"/>
      <c r="EX67" s="65"/>
      <c r="EY67" s="65"/>
      <c r="EZ67" s="65"/>
      <c r="FA67" s="65"/>
      <c r="FB67" s="65"/>
      <c r="FC67" s="65"/>
      <c r="FD67" s="65"/>
      <c r="FE67" s="65"/>
      <c r="FF67" s="65"/>
      <c r="FG67" s="65"/>
      <c r="FH67" s="65"/>
      <c r="FI67" s="65"/>
      <c r="FJ67" s="65"/>
      <c r="FK67" s="65"/>
      <c r="FL67" s="65"/>
      <c r="FM67" s="65"/>
      <c r="FN67" s="65"/>
      <c r="FO67" s="65"/>
      <c r="FP67" s="65"/>
      <c r="FQ67" s="65"/>
      <c r="FR67" s="65"/>
      <c r="FS67" s="65"/>
      <c r="FT67" s="65"/>
      <c r="FU67" s="65"/>
      <c r="FV67" s="65"/>
      <c r="FW67" s="65"/>
      <c r="FX67" s="65"/>
      <c r="FY67" s="65"/>
      <c r="FZ67" s="65"/>
      <c r="GA67" s="65"/>
      <c r="GB67" s="65"/>
      <c r="GC67" s="65"/>
      <c r="GD67" s="65"/>
      <c r="GE67" s="65"/>
      <c r="GF67" s="65"/>
      <c r="GG67" s="65"/>
      <c r="GH67" s="65"/>
      <c r="GI67" s="65"/>
      <c r="GJ67" s="65"/>
      <c r="GK67" s="65"/>
      <c r="GL67" s="65"/>
      <c r="GM67" s="65"/>
      <c r="GN67" s="65"/>
      <c r="GO67" s="65"/>
      <c r="GP67" s="65"/>
      <c r="GQ67" s="65"/>
      <c r="GR67" s="65"/>
      <c r="GS67" s="65"/>
      <c r="GT67" s="65"/>
      <c r="GU67" s="65"/>
      <c r="GV67" s="65"/>
      <c r="GW67" s="65"/>
      <c r="GX67" s="65"/>
      <c r="GY67" s="65"/>
      <c r="GZ67" s="65"/>
      <c r="HA67" s="65"/>
      <c r="HB67" s="65"/>
      <c r="HC67" s="65"/>
      <c r="HD67" s="65"/>
      <c r="HE67" s="65"/>
      <c r="HF67" s="65"/>
      <c r="HG67" s="65"/>
      <c r="HH67" s="65"/>
      <c r="HI67" s="65"/>
      <c r="HJ67" s="65"/>
      <c r="HK67" s="65"/>
      <c r="HL67" s="65"/>
      <c r="HM67" s="65"/>
      <c r="HN67" s="65"/>
      <c r="HO67" s="65"/>
      <c r="HP67" s="65"/>
      <c r="HQ67" s="65"/>
      <c r="HR67" s="65"/>
      <c r="HS67" s="65"/>
      <c r="HT67" s="65"/>
      <c r="HU67" s="65"/>
      <c r="HV67" s="65"/>
      <c r="HW67" s="65"/>
      <c r="HX67" s="65"/>
      <c r="HY67" s="65"/>
      <c r="HZ67" s="65"/>
      <c r="IA67" s="65"/>
      <c r="IB67" s="65"/>
      <c r="IC67" s="65"/>
      <c r="ID67" s="65"/>
      <c r="IE67" s="65"/>
      <c r="IF67" s="65"/>
      <c r="IG67" s="65"/>
      <c r="IH67" s="65"/>
      <c r="II67" s="65"/>
      <c r="IJ67" s="65"/>
      <c r="IK67" s="65"/>
      <c r="IL67" s="65"/>
      <c r="IM67" s="65"/>
      <c r="IN67" s="65"/>
      <c r="IO67" s="65"/>
      <c r="IP67" s="65"/>
      <c r="IQ67" s="65"/>
      <c r="IR67" s="65"/>
      <c r="IS67" s="65"/>
      <c r="IT67" s="65"/>
      <c r="IU67" s="65"/>
    </row>
    <row r="68" s="63" customFormat="1" ht="24" customHeight="1" spans="1:255">
      <c r="A68" s="64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  <c r="EO68" s="65"/>
      <c r="EP68" s="65"/>
      <c r="EQ68" s="65"/>
      <c r="ER68" s="65"/>
      <c r="ES68" s="65"/>
      <c r="ET68" s="65"/>
      <c r="EU68" s="65"/>
      <c r="EV68" s="65"/>
      <c r="EW68" s="65"/>
      <c r="EX68" s="65"/>
      <c r="EY68" s="65"/>
      <c r="EZ68" s="65"/>
      <c r="FA68" s="65"/>
      <c r="FB68" s="65"/>
      <c r="FC68" s="65"/>
      <c r="FD68" s="65"/>
      <c r="FE68" s="65"/>
      <c r="FF68" s="65"/>
      <c r="FG68" s="65"/>
      <c r="FH68" s="65"/>
      <c r="FI68" s="65"/>
      <c r="FJ68" s="65"/>
      <c r="FK68" s="65"/>
      <c r="FL68" s="65"/>
      <c r="FM68" s="65"/>
      <c r="FN68" s="65"/>
      <c r="FO68" s="65"/>
      <c r="FP68" s="65"/>
      <c r="FQ68" s="65"/>
      <c r="FR68" s="65"/>
      <c r="FS68" s="65"/>
      <c r="FT68" s="65"/>
      <c r="FU68" s="65"/>
      <c r="FV68" s="65"/>
      <c r="FW68" s="65"/>
      <c r="FX68" s="65"/>
      <c r="FY68" s="65"/>
      <c r="FZ68" s="65"/>
      <c r="GA68" s="65"/>
      <c r="GB68" s="65"/>
      <c r="GC68" s="65"/>
      <c r="GD68" s="65"/>
      <c r="GE68" s="65"/>
      <c r="GF68" s="65"/>
      <c r="GG68" s="65"/>
      <c r="GH68" s="65"/>
      <c r="GI68" s="65"/>
      <c r="GJ68" s="65"/>
      <c r="GK68" s="65"/>
      <c r="GL68" s="65"/>
      <c r="GM68" s="65"/>
      <c r="GN68" s="65"/>
      <c r="GO68" s="65"/>
      <c r="GP68" s="65"/>
      <c r="GQ68" s="65"/>
      <c r="GR68" s="65"/>
      <c r="GS68" s="65"/>
      <c r="GT68" s="65"/>
      <c r="GU68" s="65"/>
      <c r="GV68" s="65"/>
      <c r="GW68" s="65"/>
      <c r="GX68" s="65"/>
      <c r="GY68" s="65"/>
      <c r="GZ68" s="65"/>
      <c r="HA68" s="65"/>
      <c r="HB68" s="65"/>
      <c r="HC68" s="65"/>
      <c r="HD68" s="65"/>
      <c r="HE68" s="65"/>
      <c r="HF68" s="65"/>
      <c r="HG68" s="65"/>
      <c r="HH68" s="65"/>
      <c r="HI68" s="65"/>
      <c r="HJ68" s="65"/>
      <c r="HK68" s="65"/>
      <c r="HL68" s="65"/>
      <c r="HM68" s="65"/>
      <c r="HN68" s="65"/>
      <c r="HO68" s="65"/>
      <c r="HP68" s="65"/>
      <c r="HQ68" s="65"/>
      <c r="HR68" s="65"/>
      <c r="HS68" s="65"/>
      <c r="HT68" s="65"/>
      <c r="HU68" s="65"/>
      <c r="HV68" s="65"/>
      <c r="HW68" s="65"/>
      <c r="HX68" s="65"/>
      <c r="HY68" s="65"/>
      <c r="HZ68" s="65"/>
      <c r="IA68" s="65"/>
      <c r="IB68" s="65"/>
      <c r="IC68" s="65"/>
      <c r="ID68" s="65"/>
      <c r="IE68" s="65"/>
      <c r="IF68" s="65"/>
      <c r="IG68" s="65"/>
      <c r="IH68" s="65"/>
      <c r="II68" s="65"/>
      <c r="IJ68" s="65"/>
      <c r="IK68" s="65"/>
      <c r="IL68" s="65"/>
      <c r="IM68" s="65"/>
      <c r="IN68" s="65"/>
      <c r="IO68" s="65"/>
      <c r="IP68" s="65"/>
      <c r="IQ68" s="65"/>
      <c r="IR68" s="65"/>
      <c r="IS68" s="65"/>
      <c r="IT68" s="65"/>
      <c r="IU68" s="65"/>
    </row>
    <row r="69" s="63" customFormat="1" ht="24" customHeight="1" spans="1:255">
      <c r="A69" s="64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  <c r="EO69" s="65"/>
      <c r="EP69" s="65"/>
      <c r="EQ69" s="65"/>
      <c r="ER69" s="65"/>
      <c r="ES69" s="65"/>
      <c r="ET69" s="65"/>
      <c r="EU69" s="65"/>
      <c r="EV69" s="65"/>
      <c r="EW69" s="65"/>
      <c r="EX69" s="65"/>
      <c r="EY69" s="65"/>
      <c r="EZ69" s="65"/>
      <c r="FA69" s="65"/>
      <c r="FB69" s="65"/>
      <c r="FC69" s="65"/>
      <c r="FD69" s="65"/>
      <c r="FE69" s="65"/>
      <c r="FF69" s="65"/>
      <c r="FG69" s="65"/>
      <c r="FH69" s="65"/>
      <c r="FI69" s="65"/>
      <c r="FJ69" s="65"/>
      <c r="FK69" s="65"/>
      <c r="FL69" s="65"/>
      <c r="FM69" s="65"/>
      <c r="FN69" s="65"/>
      <c r="FO69" s="65"/>
      <c r="FP69" s="65"/>
      <c r="FQ69" s="65"/>
      <c r="FR69" s="65"/>
      <c r="FS69" s="65"/>
      <c r="FT69" s="65"/>
      <c r="FU69" s="65"/>
      <c r="FV69" s="65"/>
      <c r="FW69" s="65"/>
      <c r="FX69" s="65"/>
      <c r="FY69" s="65"/>
      <c r="FZ69" s="65"/>
      <c r="GA69" s="65"/>
      <c r="GB69" s="65"/>
      <c r="GC69" s="65"/>
      <c r="GD69" s="65"/>
      <c r="GE69" s="65"/>
      <c r="GF69" s="65"/>
      <c r="GG69" s="65"/>
      <c r="GH69" s="65"/>
      <c r="GI69" s="65"/>
      <c r="GJ69" s="65"/>
      <c r="GK69" s="65"/>
      <c r="GL69" s="65"/>
      <c r="GM69" s="65"/>
      <c r="GN69" s="65"/>
      <c r="GO69" s="65"/>
      <c r="GP69" s="65"/>
      <c r="GQ69" s="65"/>
      <c r="GR69" s="65"/>
      <c r="GS69" s="65"/>
      <c r="GT69" s="65"/>
      <c r="GU69" s="65"/>
      <c r="GV69" s="65"/>
      <c r="GW69" s="65"/>
      <c r="GX69" s="65"/>
      <c r="GY69" s="65"/>
      <c r="GZ69" s="65"/>
      <c r="HA69" s="65"/>
      <c r="HB69" s="65"/>
      <c r="HC69" s="65"/>
      <c r="HD69" s="65"/>
      <c r="HE69" s="65"/>
      <c r="HF69" s="65"/>
      <c r="HG69" s="65"/>
      <c r="HH69" s="65"/>
      <c r="HI69" s="65"/>
      <c r="HJ69" s="65"/>
      <c r="HK69" s="65"/>
      <c r="HL69" s="65"/>
      <c r="HM69" s="65"/>
      <c r="HN69" s="65"/>
      <c r="HO69" s="65"/>
      <c r="HP69" s="65"/>
      <c r="HQ69" s="65"/>
      <c r="HR69" s="65"/>
      <c r="HS69" s="65"/>
      <c r="HT69" s="65"/>
      <c r="HU69" s="65"/>
      <c r="HV69" s="65"/>
      <c r="HW69" s="65"/>
      <c r="HX69" s="65"/>
      <c r="HY69" s="65"/>
      <c r="HZ69" s="65"/>
      <c r="IA69" s="65"/>
      <c r="IB69" s="65"/>
      <c r="IC69" s="65"/>
      <c r="ID69" s="65"/>
      <c r="IE69" s="65"/>
      <c r="IF69" s="65"/>
      <c r="IG69" s="65"/>
      <c r="IH69" s="65"/>
      <c r="II69" s="65"/>
      <c r="IJ69" s="65"/>
      <c r="IK69" s="65"/>
      <c r="IL69" s="65"/>
      <c r="IM69" s="65"/>
      <c r="IN69" s="65"/>
      <c r="IO69" s="65"/>
      <c r="IP69" s="65"/>
      <c r="IQ69" s="65"/>
      <c r="IR69" s="65"/>
      <c r="IS69" s="65"/>
      <c r="IT69" s="65"/>
      <c r="IU69" s="65"/>
    </row>
    <row r="70" s="63" customFormat="1" ht="24" customHeight="1" spans="1:255">
      <c r="A70" s="64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  <c r="EO70" s="65"/>
      <c r="EP70" s="65"/>
      <c r="EQ70" s="65"/>
      <c r="ER70" s="65"/>
      <c r="ES70" s="65"/>
      <c r="ET70" s="65"/>
      <c r="EU70" s="65"/>
      <c r="EV70" s="65"/>
      <c r="EW70" s="65"/>
      <c r="EX70" s="65"/>
      <c r="EY70" s="65"/>
      <c r="EZ70" s="65"/>
      <c r="FA70" s="65"/>
      <c r="FB70" s="65"/>
      <c r="FC70" s="65"/>
      <c r="FD70" s="65"/>
      <c r="FE70" s="65"/>
      <c r="FF70" s="65"/>
      <c r="FG70" s="65"/>
      <c r="FH70" s="65"/>
      <c r="FI70" s="65"/>
      <c r="FJ70" s="65"/>
      <c r="FK70" s="65"/>
      <c r="FL70" s="65"/>
      <c r="FM70" s="65"/>
      <c r="FN70" s="65"/>
      <c r="FO70" s="65"/>
      <c r="FP70" s="65"/>
      <c r="FQ70" s="65"/>
      <c r="FR70" s="65"/>
      <c r="FS70" s="65"/>
      <c r="FT70" s="65"/>
      <c r="FU70" s="65"/>
      <c r="FV70" s="65"/>
      <c r="FW70" s="65"/>
      <c r="FX70" s="65"/>
      <c r="FY70" s="65"/>
      <c r="FZ70" s="65"/>
      <c r="GA70" s="65"/>
      <c r="GB70" s="65"/>
      <c r="GC70" s="65"/>
      <c r="GD70" s="65"/>
      <c r="GE70" s="65"/>
      <c r="GF70" s="65"/>
      <c r="GG70" s="65"/>
      <c r="GH70" s="65"/>
      <c r="GI70" s="65"/>
      <c r="GJ70" s="65"/>
      <c r="GK70" s="65"/>
      <c r="GL70" s="65"/>
      <c r="GM70" s="65"/>
      <c r="GN70" s="65"/>
      <c r="GO70" s="65"/>
      <c r="GP70" s="65"/>
      <c r="GQ70" s="65"/>
      <c r="GR70" s="65"/>
      <c r="GS70" s="65"/>
      <c r="GT70" s="65"/>
      <c r="GU70" s="65"/>
      <c r="GV70" s="65"/>
      <c r="GW70" s="65"/>
      <c r="GX70" s="65"/>
      <c r="GY70" s="65"/>
      <c r="GZ70" s="65"/>
      <c r="HA70" s="65"/>
      <c r="HB70" s="65"/>
      <c r="HC70" s="65"/>
      <c r="HD70" s="65"/>
      <c r="HE70" s="65"/>
      <c r="HF70" s="65"/>
      <c r="HG70" s="65"/>
      <c r="HH70" s="65"/>
      <c r="HI70" s="65"/>
      <c r="HJ70" s="65"/>
      <c r="HK70" s="65"/>
      <c r="HL70" s="65"/>
      <c r="HM70" s="65"/>
      <c r="HN70" s="65"/>
      <c r="HO70" s="65"/>
      <c r="HP70" s="65"/>
      <c r="HQ70" s="65"/>
      <c r="HR70" s="65"/>
      <c r="HS70" s="65"/>
      <c r="HT70" s="65"/>
      <c r="HU70" s="65"/>
      <c r="HV70" s="65"/>
      <c r="HW70" s="65"/>
      <c r="HX70" s="65"/>
      <c r="HY70" s="65"/>
      <c r="HZ70" s="65"/>
      <c r="IA70" s="65"/>
      <c r="IB70" s="65"/>
      <c r="IC70" s="65"/>
      <c r="ID70" s="65"/>
      <c r="IE70" s="65"/>
      <c r="IF70" s="65"/>
      <c r="IG70" s="65"/>
      <c r="IH70" s="65"/>
      <c r="II70" s="65"/>
      <c r="IJ70" s="65"/>
      <c r="IK70" s="65"/>
      <c r="IL70" s="65"/>
      <c r="IM70" s="65"/>
      <c r="IN70" s="65"/>
      <c r="IO70" s="65"/>
      <c r="IP70" s="65"/>
      <c r="IQ70" s="65"/>
      <c r="IR70" s="65"/>
      <c r="IS70" s="65"/>
      <c r="IT70" s="65"/>
      <c r="IU70" s="65"/>
    </row>
    <row r="71" s="63" customFormat="1" ht="24" customHeight="1" spans="1:255">
      <c r="A71" s="64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  <c r="EO71" s="65"/>
      <c r="EP71" s="65"/>
      <c r="EQ71" s="65"/>
      <c r="ER71" s="65"/>
      <c r="ES71" s="65"/>
      <c r="ET71" s="65"/>
      <c r="EU71" s="65"/>
      <c r="EV71" s="65"/>
      <c r="EW71" s="65"/>
      <c r="EX71" s="65"/>
      <c r="EY71" s="65"/>
      <c r="EZ71" s="65"/>
      <c r="FA71" s="65"/>
      <c r="FB71" s="65"/>
      <c r="FC71" s="65"/>
      <c r="FD71" s="65"/>
      <c r="FE71" s="65"/>
      <c r="FF71" s="65"/>
      <c r="FG71" s="65"/>
      <c r="FH71" s="65"/>
      <c r="FI71" s="65"/>
      <c r="FJ71" s="65"/>
      <c r="FK71" s="65"/>
      <c r="FL71" s="65"/>
      <c r="FM71" s="65"/>
      <c r="FN71" s="65"/>
      <c r="FO71" s="65"/>
      <c r="FP71" s="65"/>
      <c r="FQ71" s="65"/>
      <c r="FR71" s="65"/>
      <c r="FS71" s="65"/>
      <c r="FT71" s="65"/>
      <c r="FU71" s="65"/>
      <c r="FV71" s="65"/>
      <c r="FW71" s="65"/>
      <c r="FX71" s="65"/>
      <c r="FY71" s="65"/>
      <c r="FZ71" s="65"/>
      <c r="GA71" s="65"/>
      <c r="GB71" s="65"/>
      <c r="GC71" s="65"/>
      <c r="GD71" s="65"/>
      <c r="GE71" s="65"/>
      <c r="GF71" s="65"/>
      <c r="GG71" s="65"/>
      <c r="GH71" s="65"/>
      <c r="GI71" s="65"/>
      <c r="GJ71" s="65"/>
      <c r="GK71" s="65"/>
      <c r="GL71" s="65"/>
      <c r="GM71" s="65"/>
      <c r="GN71" s="65"/>
      <c r="GO71" s="65"/>
      <c r="GP71" s="65"/>
      <c r="GQ71" s="65"/>
      <c r="GR71" s="65"/>
      <c r="GS71" s="65"/>
      <c r="GT71" s="65"/>
      <c r="GU71" s="65"/>
      <c r="GV71" s="65"/>
      <c r="GW71" s="65"/>
      <c r="GX71" s="65"/>
      <c r="GY71" s="65"/>
      <c r="GZ71" s="65"/>
      <c r="HA71" s="65"/>
      <c r="HB71" s="65"/>
      <c r="HC71" s="65"/>
      <c r="HD71" s="65"/>
      <c r="HE71" s="65"/>
      <c r="HF71" s="65"/>
      <c r="HG71" s="65"/>
      <c r="HH71" s="65"/>
      <c r="HI71" s="65"/>
      <c r="HJ71" s="65"/>
      <c r="HK71" s="65"/>
      <c r="HL71" s="65"/>
      <c r="HM71" s="65"/>
      <c r="HN71" s="65"/>
      <c r="HO71" s="65"/>
      <c r="HP71" s="65"/>
      <c r="HQ71" s="65"/>
      <c r="HR71" s="65"/>
      <c r="HS71" s="65"/>
      <c r="HT71" s="65"/>
      <c r="HU71" s="65"/>
      <c r="HV71" s="65"/>
      <c r="HW71" s="65"/>
      <c r="HX71" s="65"/>
      <c r="HY71" s="65"/>
      <c r="HZ71" s="65"/>
      <c r="IA71" s="65"/>
      <c r="IB71" s="65"/>
      <c r="IC71" s="65"/>
      <c r="ID71" s="65"/>
      <c r="IE71" s="65"/>
      <c r="IF71" s="65"/>
      <c r="IG71" s="65"/>
      <c r="IH71" s="65"/>
      <c r="II71" s="65"/>
      <c r="IJ71" s="65"/>
      <c r="IK71" s="65"/>
      <c r="IL71" s="65"/>
      <c r="IM71" s="65"/>
      <c r="IN71" s="65"/>
      <c r="IO71" s="65"/>
      <c r="IP71" s="65"/>
      <c r="IQ71" s="65"/>
      <c r="IR71" s="65"/>
      <c r="IS71" s="65"/>
      <c r="IT71" s="65"/>
      <c r="IU71" s="65"/>
    </row>
    <row r="72" s="63" customFormat="1" ht="24" customHeight="1" spans="1:255">
      <c r="A72" s="64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  <c r="EO72" s="65"/>
      <c r="EP72" s="65"/>
      <c r="EQ72" s="65"/>
      <c r="ER72" s="65"/>
      <c r="ES72" s="65"/>
      <c r="ET72" s="65"/>
      <c r="EU72" s="65"/>
      <c r="EV72" s="65"/>
      <c r="EW72" s="65"/>
      <c r="EX72" s="65"/>
      <c r="EY72" s="65"/>
      <c r="EZ72" s="65"/>
      <c r="FA72" s="65"/>
      <c r="FB72" s="65"/>
      <c r="FC72" s="65"/>
      <c r="FD72" s="65"/>
      <c r="FE72" s="65"/>
      <c r="FF72" s="65"/>
      <c r="FG72" s="65"/>
      <c r="FH72" s="65"/>
      <c r="FI72" s="65"/>
      <c r="FJ72" s="65"/>
      <c r="FK72" s="65"/>
      <c r="FL72" s="65"/>
      <c r="FM72" s="65"/>
      <c r="FN72" s="65"/>
      <c r="FO72" s="65"/>
      <c r="FP72" s="65"/>
      <c r="FQ72" s="65"/>
      <c r="FR72" s="65"/>
      <c r="FS72" s="65"/>
      <c r="FT72" s="65"/>
      <c r="FU72" s="65"/>
      <c r="FV72" s="65"/>
      <c r="FW72" s="65"/>
      <c r="FX72" s="65"/>
      <c r="FY72" s="65"/>
      <c r="FZ72" s="65"/>
      <c r="GA72" s="65"/>
      <c r="GB72" s="65"/>
      <c r="GC72" s="65"/>
      <c r="GD72" s="65"/>
      <c r="GE72" s="65"/>
      <c r="GF72" s="65"/>
      <c r="GG72" s="65"/>
      <c r="GH72" s="65"/>
      <c r="GI72" s="65"/>
      <c r="GJ72" s="65"/>
      <c r="GK72" s="65"/>
      <c r="GL72" s="65"/>
      <c r="GM72" s="65"/>
      <c r="GN72" s="65"/>
      <c r="GO72" s="65"/>
      <c r="GP72" s="65"/>
      <c r="GQ72" s="65"/>
      <c r="GR72" s="65"/>
      <c r="GS72" s="65"/>
      <c r="GT72" s="65"/>
      <c r="GU72" s="65"/>
      <c r="GV72" s="65"/>
      <c r="GW72" s="65"/>
      <c r="GX72" s="65"/>
      <c r="GY72" s="65"/>
      <c r="GZ72" s="65"/>
      <c r="HA72" s="65"/>
      <c r="HB72" s="65"/>
      <c r="HC72" s="65"/>
      <c r="HD72" s="65"/>
      <c r="HE72" s="65"/>
      <c r="HF72" s="65"/>
      <c r="HG72" s="65"/>
      <c r="HH72" s="65"/>
      <c r="HI72" s="65"/>
      <c r="HJ72" s="65"/>
      <c r="HK72" s="65"/>
      <c r="HL72" s="65"/>
      <c r="HM72" s="65"/>
      <c r="HN72" s="65"/>
      <c r="HO72" s="65"/>
      <c r="HP72" s="65"/>
      <c r="HQ72" s="65"/>
      <c r="HR72" s="65"/>
      <c r="HS72" s="65"/>
      <c r="HT72" s="65"/>
      <c r="HU72" s="65"/>
      <c r="HV72" s="65"/>
      <c r="HW72" s="65"/>
      <c r="HX72" s="65"/>
      <c r="HY72" s="65"/>
      <c r="HZ72" s="65"/>
      <c r="IA72" s="65"/>
      <c r="IB72" s="65"/>
      <c r="IC72" s="65"/>
      <c r="ID72" s="65"/>
      <c r="IE72" s="65"/>
      <c r="IF72" s="65"/>
      <c r="IG72" s="65"/>
      <c r="IH72" s="65"/>
      <c r="II72" s="65"/>
      <c r="IJ72" s="65"/>
      <c r="IK72" s="65"/>
      <c r="IL72" s="65"/>
      <c r="IM72" s="65"/>
      <c r="IN72" s="65"/>
      <c r="IO72" s="65"/>
      <c r="IP72" s="65"/>
      <c r="IQ72" s="65"/>
      <c r="IR72" s="65"/>
      <c r="IS72" s="65"/>
      <c r="IT72" s="65"/>
      <c r="IU72" s="65"/>
    </row>
    <row r="73" s="63" customFormat="1" ht="24" customHeight="1" spans="1:255">
      <c r="A73" s="64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  <c r="EO73" s="65"/>
      <c r="EP73" s="65"/>
      <c r="EQ73" s="65"/>
      <c r="ER73" s="65"/>
      <c r="ES73" s="65"/>
      <c r="ET73" s="65"/>
      <c r="EU73" s="65"/>
      <c r="EV73" s="65"/>
      <c r="EW73" s="65"/>
      <c r="EX73" s="65"/>
      <c r="EY73" s="65"/>
      <c r="EZ73" s="65"/>
      <c r="FA73" s="65"/>
      <c r="FB73" s="65"/>
      <c r="FC73" s="65"/>
      <c r="FD73" s="65"/>
      <c r="FE73" s="65"/>
      <c r="FF73" s="65"/>
      <c r="FG73" s="65"/>
      <c r="FH73" s="65"/>
      <c r="FI73" s="65"/>
      <c r="FJ73" s="65"/>
      <c r="FK73" s="65"/>
      <c r="FL73" s="65"/>
      <c r="FM73" s="65"/>
      <c r="FN73" s="65"/>
      <c r="FO73" s="65"/>
      <c r="FP73" s="65"/>
      <c r="FQ73" s="65"/>
      <c r="FR73" s="65"/>
      <c r="FS73" s="65"/>
      <c r="FT73" s="65"/>
      <c r="FU73" s="65"/>
      <c r="FV73" s="65"/>
      <c r="FW73" s="65"/>
      <c r="FX73" s="65"/>
      <c r="FY73" s="65"/>
      <c r="FZ73" s="65"/>
      <c r="GA73" s="65"/>
      <c r="GB73" s="65"/>
      <c r="GC73" s="65"/>
      <c r="GD73" s="65"/>
      <c r="GE73" s="65"/>
      <c r="GF73" s="65"/>
      <c r="GG73" s="65"/>
      <c r="GH73" s="65"/>
      <c r="GI73" s="65"/>
      <c r="GJ73" s="65"/>
      <c r="GK73" s="65"/>
      <c r="GL73" s="65"/>
      <c r="GM73" s="65"/>
      <c r="GN73" s="65"/>
      <c r="GO73" s="65"/>
      <c r="GP73" s="65"/>
      <c r="GQ73" s="65"/>
      <c r="GR73" s="65"/>
      <c r="GS73" s="65"/>
      <c r="GT73" s="65"/>
      <c r="GU73" s="65"/>
      <c r="GV73" s="65"/>
      <c r="GW73" s="65"/>
      <c r="GX73" s="65"/>
      <c r="GY73" s="65"/>
      <c r="GZ73" s="65"/>
      <c r="HA73" s="65"/>
      <c r="HB73" s="65"/>
      <c r="HC73" s="65"/>
      <c r="HD73" s="65"/>
      <c r="HE73" s="65"/>
      <c r="HF73" s="65"/>
      <c r="HG73" s="65"/>
      <c r="HH73" s="65"/>
      <c r="HI73" s="65"/>
      <c r="HJ73" s="65"/>
      <c r="HK73" s="65"/>
      <c r="HL73" s="65"/>
      <c r="HM73" s="65"/>
      <c r="HN73" s="65"/>
      <c r="HO73" s="65"/>
      <c r="HP73" s="65"/>
      <c r="HQ73" s="65"/>
      <c r="HR73" s="65"/>
      <c r="HS73" s="65"/>
      <c r="HT73" s="65"/>
      <c r="HU73" s="65"/>
      <c r="HV73" s="65"/>
      <c r="HW73" s="65"/>
      <c r="HX73" s="65"/>
      <c r="HY73" s="65"/>
      <c r="HZ73" s="65"/>
      <c r="IA73" s="65"/>
      <c r="IB73" s="65"/>
      <c r="IC73" s="65"/>
      <c r="ID73" s="65"/>
      <c r="IE73" s="65"/>
      <c r="IF73" s="65"/>
      <c r="IG73" s="65"/>
      <c r="IH73" s="65"/>
      <c r="II73" s="65"/>
      <c r="IJ73" s="65"/>
      <c r="IK73" s="65"/>
      <c r="IL73" s="65"/>
      <c r="IM73" s="65"/>
      <c r="IN73" s="65"/>
      <c r="IO73" s="65"/>
      <c r="IP73" s="65"/>
      <c r="IQ73" s="65"/>
      <c r="IR73" s="65"/>
      <c r="IS73" s="65"/>
      <c r="IT73" s="65"/>
      <c r="IU73" s="65"/>
    </row>
    <row r="74" s="63" customFormat="1" ht="24" customHeight="1" spans="1:255">
      <c r="A74" s="64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  <c r="EO74" s="65"/>
      <c r="EP74" s="65"/>
      <c r="EQ74" s="65"/>
      <c r="ER74" s="65"/>
      <c r="ES74" s="65"/>
      <c r="ET74" s="65"/>
      <c r="EU74" s="65"/>
      <c r="EV74" s="65"/>
      <c r="EW74" s="65"/>
      <c r="EX74" s="65"/>
      <c r="EY74" s="65"/>
      <c r="EZ74" s="65"/>
      <c r="FA74" s="65"/>
      <c r="FB74" s="65"/>
      <c r="FC74" s="65"/>
      <c r="FD74" s="65"/>
      <c r="FE74" s="65"/>
      <c r="FF74" s="65"/>
      <c r="FG74" s="65"/>
      <c r="FH74" s="65"/>
      <c r="FI74" s="65"/>
      <c r="FJ74" s="65"/>
      <c r="FK74" s="65"/>
      <c r="FL74" s="65"/>
      <c r="FM74" s="65"/>
      <c r="FN74" s="65"/>
      <c r="FO74" s="65"/>
      <c r="FP74" s="65"/>
      <c r="FQ74" s="65"/>
      <c r="FR74" s="65"/>
      <c r="FS74" s="65"/>
      <c r="FT74" s="65"/>
      <c r="FU74" s="65"/>
      <c r="FV74" s="65"/>
      <c r="FW74" s="65"/>
      <c r="FX74" s="65"/>
      <c r="FY74" s="65"/>
      <c r="FZ74" s="65"/>
      <c r="GA74" s="65"/>
      <c r="GB74" s="65"/>
      <c r="GC74" s="65"/>
      <c r="GD74" s="65"/>
      <c r="GE74" s="65"/>
      <c r="GF74" s="65"/>
      <c r="GG74" s="65"/>
      <c r="GH74" s="65"/>
      <c r="GI74" s="65"/>
      <c r="GJ74" s="65"/>
      <c r="GK74" s="65"/>
      <c r="GL74" s="65"/>
      <c r="GM74" s="65"/>
      <c r="GN74" s="65"/>
      <c r="GO74" s="65"/>
      <c r="GP74" s="65"/>
      <c r="GQ74" s="65"/>
      <c r="GR74" s="65"/>
      <c r="GS74" s="65"/>
      <c r="GT74" s="65"/>
      <c r="GU74" s="65"/>
      <c r="GV74" s="65"/>
      <c r="GW74" s="65"/>
      <c r="GX74" s="65"/>
      <c r="GY74" s="65"/>
      <c r="GZ74" s="65"/>
      <c r="HA74" s="65"/>
      <c r="HB74" s="65"/>
      <c r="HC74" s="65"/>
      <c r="HD74" s="65"/>
      <c r="HE74" s="65"/>
      <c r="HF74" s="65"/>
      <c r="HG74" s="65"/>
      <c r="HH74" s="65"/>
      <c r="HI74" s="65"/>
      <c r="HJ74" s="65"/>
      <c r="HK74" s="65"/>
      <c r="HL74" s="65"/>
      <c r="HM74" s="65"/>
      <c r="HN74" s="65"/>
      <c r="HO74" s="65"/>
      <c r="HP74" s="65"/>
      <c r="HQ74" s="65"/>
      <c r="HR74" s="65"/>
      <c r="HS74" s="65"/>
      <c r="HT74" s="65"/>
      <c r="HU74" s="65"/>
      <c r="HV74" s="65"/>
      <c r="HW74" s="65"/>
      <c r="HX74" s="65"/>
      <c r="HY74" s="65"/>
      <c r="HZ74" s="65"/>
      <c r="IA74" s="65"/>
      <c r="IB74" s="65"/>
      <c r="IC74" s="65"/>
      <c r="ID74" s="65"/>
      <c r="IE74" s="65"/>
      <c r="IF74" s="65"/>
      <c r="IG74" s="65"/>
      <c r="IH74" s="65"/>
      <c r="II74" s="65"/>
      <c r="IJ74" s="65"/>
      <c r="IK74" s="65"/>
      <c r="IL74" s="65"/>
      <c r="IM74" s="65"/>
      <c r="IN74" s="65"/>
      <c r="IO74" s="65"/>
      <c r="IP74" s="65"/>
      <c r="IQ74" s="65"/>
      <c r="IR74" s="65"/>
      <c r="IS74" s="65"/>
      <c r="IT74" s="65"/>
      <c r="IU74" s="65"/>
    </row>
    <row r="75" s="63" customFormat="1" ht="24" customHeight="1" spans="1:255">
      <c r="A75" s="64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  <c r="EO75" s="65"/>
      <c r="EP75" s="65"/>
      <c r="EQ75" s="65"/>
      <c r="ER75" s="65"/>
      <c r="ES75" s="65"/>
      <c r="ET75" s="65"/>
      <c r="EU75" s="65"/>
      <c r="EV75" s="65"/>
      <c r="EW75" s="65"/>
      <c r="EX75" s="65"/>
      <c r="EY75" s="65"/>
      <c r="EZ75" s="65"/>
      <c r="FA75" s="65"/>
      <c r="FB75" s="65"/>
      <c r="FC75" s="65"/>
      <c r="FD75" s="65"/>
      <c r="FE75" s="65"/>
      <c r="FF75" s="65"/>
      <c r="FG75" s="65"/>
      <c r="FH75" s="65"/>
      <c r="FI75" s="65"/>
      <c r="FJ75" s="65"/>
      <c r="FK75" s="65"/>
      <c r="FL75" s="65"/>
      <c r="FM75" s="65"/>
      <c r="FN75" s="65"/>
      <c r="FO75" s="65"/>
      <c r="FP75" s="65"/>
      <c r="FQ75" s="65"/>
      <c r="FR75" s="65"/>
      <c r="FS75" s="65"/>
      <c r="FT75" s="65"/>
      <c r="FU75" s="65"/>
      <c r="FV75" s="65"/>
      <c r="FW75" s="65"/>
      <c r="FX75" s="65"/>
      <c r="FY75" s="65"/>
      <c r="FZ75" s="65"/>
      <c r="GA75" s="65"/>
      <c r="GB75" s="65"/>
      <c r="GC75" s="65"/>
      <c r="GD75" s="65"/>
      <c r="GE75" s="65"/>
      <c r="GF75" s="65"/>
      <c r="GG75" s="65"/>
      <c r="GH75" s="65"/>
      <c r="GI75" s="65"/>
      <c r="GJ75" s="65"/>
      <c r="GK75" s="65"/>
      <c r="GL75" s="65"/>
      <c r="GM75" s="65"/>
      <c r="GN75" s="65"/>
      <c r="GO75" s="65"/>
      <c r="GP75" s="65"/>
      <c r="GQ75" s="65"/>
      <c r="GR75" s="65"/>
      <c r="GS75" s="65"/>
      <c r="GT75" s="65"/>
      <c r="GU75" s="65"/>
      <c r="GV75" s="65"/>
      <c r="GW75" s="65"/>
      <c r="GX75" s="65"/>
      <c r="GY75" s="65"/>
      <c r="GZ75" s="65"/>
      <c r="HA75" s="65"/>
      <c r="HB75" s="65"/>
      <c r="HC75" s="65"/>
      <c r="HD75" s="65"/>
      <c r="HE75" s="65"/>
      <c r="HF75" s="65"/>
      <c r="HG75" s="65"/>
      <c r="HH75" s="65"/>
      <c r="HI75" s="65"/>
      <c r="HJ75" s="65"/>
      <c r="HK75" s="65"/>
      <c r="HL75" s="65"/>
      <c r="HM75" s="65"/>
      <c r="HN75" s="65"/>
      <c r="HO75" s="65"/>
      <c r="HP75" s="65"/>
      <c r="HQ75" s="65"/>
      <c r="HR75" s="65"/>
      <c r="HS75" s="65"/>
      <c r="HT75" s="65"/>
      <c r="HU75" s="65"/>
      <c r="HV75" s="65"/>
      <c r="HW75" s="65"/>
      <c r="HX75" s="65"/>
      <c r="HY75" s="65"/>
      <c r="HZ75" s="65"/>
      <c r="IA75" s="65"/>
      <c r="IB75" s="65"/>
      <c r="IC75" s="65"/>
      <c r="ID75" s="65"/>
      <c r="IE75" s="65"/>
      <c r="IF75" s="65"/>
      <c r="IG75" s="65"/>
      <c r="IH75" s="65"/>
      <c r="II75" s="65"/>
      <c r="IJ75" s="65"/>
      <c r="IK75" s="65"/>
      <c r="IL75" s="65"/>
      <c r="IM75" s="65"/>
      <c r="IN75" s="65"/>
      <c r="IO75" s="65"/>
      <c r="IP75" s="65"/>
      <c r="IQ75" s="65"/>
      <c r="IR75" s="65"/>
      <c r="IS75" s="65"/>
      <c r="IT75" s="65"/>
      <c r="IU75" s="65"/>
    </row>
    <row r="76" s="63" customFormat="1" ht="24" customHeight="1" spans="1:255">
      <c r="A76" s="64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  <c r="EO76" s="65"/>
      <c r="EP76" s="65"/>
      <c r="EQ76" s="65"/>
      <c r="ER76" s="65"/>
      <c r="ES76" s="65"/>
      <c r="ET76" s="65"/>
      <c r="EU76" s="65"/>
      <c r="EV76" s="65"/>
      <c r="EW76" s="65"/>
      <c r="EX76" s="65"/>
      <c r="EY76" s="65"/>
      <c r="EZ76" s="65"/>
      <c r="FA76" s="65"/>
      <c r="FB76" s="65"/>
      <c r="FC76" s="65"/>
      <c r="FD76" s="65"/>
      <c r="FE76" s="65"/>
      <c r="FF76" s="65"/>
      <c r="FG76" s="65"/>
      <c r="FH76" s="65"/>
      <c r="FI76" s="65"/>
      <c r="FJ76" s="65"/>
      <c r="FK76" s="65"/>
      <c r="FL76" s="65"/>
      <c r="FM76" s="65"/>
      <c r="FN76" s="65"/>
      <c r="FO76" s="65"/>
      <c r="FP76" s="65"/>
      <c r="FQ76" s="65"/>
      <c r="FR76" s="65"/>
      <c r="FS76" s="65"/>
      <c r="FT76" s="65"/>
      <c r="FU76" s="65"/>
      <c r="FV76" s="65"/>
      <c r="FW76" s="65"/>
      <c r="FX76" s="65"/>
      <c r="FY76" s="65"/>
      <c r="FZ76" s="65"/>
      <c r="GA76" s="65"/>
      <c r="GB76" s="65"/>
      <c r="GC76" s="65"/>
      <c r="GD76" s="65"/>
      <c r="GE76" s="65"/>
      <c r="GF76" s="65"/>
      <c r="GG76" s="65"/>
      <c r="GH76" s="65"/>
      <c r="GI76" s="65"/>
      <c r="GJ76" s="65"/>
      <c r="GK76" s="65"/>
      <c r="GL76" s="65"/>
      <c r="GM76" s="65"/>
      <c r="GN76" s="65"/>
      <c r="GO76" s="65"/>
      <c r="GP76" s="65"/>
      <c r="GQ76" s="65"/>
      <c r="GR76" s="65"/>
      <c r="GS76" s="65"/>
      <c r="GT76" s="65"/>
      <c r="GU76" s="65"/>
      <c r="GV76" s="65"/>
      <c r="GW76" s="65"/>
      <c r="GX76" s="65"/>
      <c r="GY76" s="65"/>
      <c r="GZ76" s="65"/>
      <c r="HA76" s="65"/>
      <c r="HB76" s="65"/>
      <c r="HC76" s="65"/>
      <c r="HD76" s="65"/>
      <c r="HE76" s="65"/>
      <c r="HF76" s="65"/>
      <c r="HG76" s="65"/>
      <c r="HH76" s="65"/>
      <c r="HI76" s="65"/>
      <c r="HJ76" s="65"/>
      <c r="HK76" s="65"/>
      <c r="HL76" s="65"/>
      <c r="HM76" s="65"/>
      <c r="HN76" s="65"/>
      <c r="HO76" s="65"/>
      <c r="HP76" s="65"/>
      <c r="HQ76" s="65"/>
      <c r="HR76" s="65"/>
      <c r="HS76" s="65"/>
      <c r="HT76" s="65"/>
      <c r="HU76" s="65"/>
      <c r="HV76" s="65"/>
      <c r="HW76" s="65"/>
      <c r="HX76" s="65"/>
      <c r="HY76" s="65"/>
      <c r="HZ76" s="65"/>
      <c r="IA76" s="65"/>
      <c r="IB76" s="65"/>
      <c r="IC76" s="65"/>
      <c r="ID76" s="65"/>
      <c r="IE76" s="65"/>
      <c r="IF76" s="65"/>
      <c r="IG76" s="65"/>
      <c r="IH76" s="65"/>
      <c r="II76" s="65"/>
      <c r="IJ76" s="65"/>
      <c r="IK76" s="65"/>
      <c r="IL76" s="65"/>
      <c r="IM76" s="65"/>
      <c r="IN76" s="65"/>
      <c r="IO76" s="65"/>
      <c r="IP76" s="65"/>
      <c r="IQ76" s="65"/>
      <c r="IR76" s="65"/>
      <c r="IS76" s="65"/>
      <c r="IT76" s="65"/>
      <c r="IU76" s="65"/>
    </row>
    <row r="77" s="63" customFormat="1" ht="24" customHeight="1" spans="1:255">
      <c r="A77" s="64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  <c r="EO77" s="65"/>
      <c r="EP77" s="65"/>
      <c r="EQ77" s="65"/>
      <c r="ER77" s="65"/>
      <c r="ES77" s="65"/>
      <c r="ET77" s="65"/>
      <c r="EU77" s="65"/>
      <c r="EV77" s="65"/>
      <c r="EW77" s="65"/>
      <c r="EX77" s="65"/>
      <c r="EY77" s="65"/>
      <c r="EZ77" s="65"/>
      <c r="FA77" s="65"/>
      <c r="FB77" s="65"/>
      <c r="FC77" s="65"/>
      <c r="FD77" s="65"/>
      <c r="FE77" s="65"/>
      <c r="FF77" s="65"/>
      <c r="FG77" s="65"/>
      <c r="FH77" s="65"/>
      <c r="FI77" s="65"/>
      <c r="FJ77" s="65"/>
      <c r="FK77" s="65"/>
      <c r="FL77" s="65"/>
      <c r="FM77" s="65"/>
      <c r="FN77" s="65"/>
      <c r="FO77" s="65"/>
      <c r="FP77" s="65"/>
      <c r="FQ77" s="65"/>
      <c r="FR77" s="65"/>
      <c r="FS77" s="65"/>
      <c r="FT77" s="65"/>
      <c r="FU77" s="65"/>
      <c r="FV77" s="65"/>
      <c r="FW77" s="65"/>
      <c r="FX77" s="65"/>
      <c r="FY77" s="65"/>
      <c r="FZ77" s="65"/>
      <c r="GA77" s="65"/>
      <c r="GB77" s="65"/>
      <c r="GC77" s="65"/>
      <c r="GD77" s="65"/>
      <c r="GE77" s="65"/>
      <c r="GF77" s="65"/>
      <c r="GG77" s="65"/>
      <c r="GH77" s="65"/>
      <c r="GI77" s="65"/>
      <c r="GJ77" s="65"/>
      <c r="GK77" s="65"/>
      <c r="GL77" s="65"/>
      <c r="GM77" s="65"/>
      <c r="GN77" s="65"/>
      <c r="GO77" s="65"/>
      <c r="GP77" s="65"/>
      <c r="GQ77" s="65"/>
      <c r="GR77" s="65"/>
      <c r="GS77" s="65"/>
      <c r="GT77" s="65"/>
      <c r="GU77" s="65"/>
      <c r="GV77" s="65"/>
      <c r="GW77" s="65"/>
      <c r="GX77" s="65"/>
      <c r="GY77" s="65"/>
      <c r="GZ77" s="65"/>
      <c r="HA77" s="65"/>
      <c r="HB77" s="65"/>
      <c r="HC77" s="65"/>
      <c r="HD77" s="65"/>
      <c r="HE77" s="65"/>
      <c r="HF77" s="65"/>
      <c r="HG77" s="65"/>
      <c r="HH77" s="65"/>
      <c r="HI77" s="65"/>
      <c r="HJ77" s="65"/>
      <c r="HK77" s="65"/>
      <c r="HL77" s="65"/>
      <c r="HM77" s="65"/>
      <c r="HN77" s="65"/>
      <c r="HO77" s="65"/>
      <c r="HP77" s="65"/>
      <c r="HQ77" s="65"/>
      <c r="HR77" s="65"/>
      <c r="HS77" s="65"/>
      <c r="HT77" s="65"/>
      <c r="HU77" s="65"/>
      <c r="HV77" s="65"/>
      <c r="HW77" s="65"/>
      <c r="HX77" s="65"/>
      <c r="HY77" s="65"/>
      <c r="HZ77" s="65"/>
      <c r="IA77" s="65"/>
      <c r="IB77" s="65"/>
      <c r="IC77" s="65"/>
      <c r="ID77" s="65"/>
      <c r="IE77" s="65"/>
      <c r="IF77" s="65"/>
      <c r="IG77" s="65"/>
      <c r="IH77" s="65"/>
      <c r="II77" s="65"/>
      <c r="IJ77" s="65"/>
      <c r="IK77" s="65"/>
      <c r="IL77" s="65"/>
      <c r="IM77" s="65"/>
      <c r="IN77" s="65"/>
      <c r="IO77" s="65"/>
      <c r="IP77" s="65"/>
      <c r="IQ77" s="65"/>
      <c r="IR77" s="65"/>
      <c r="IS77" s="65"/>
      <c r="IT77" s="65"/>
      <c r="IU77" s="65"/>
    </row>
    <row r="78" s="63" customFormat="1" ht="24" customHeight="1" spans="1:255">
      <c r="A78" s="64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  <c r="EO78" s="65"/>
      <c r="EP78" s="65"/>
      <c r="EQ78" s="65"/>
      <c r="ER78" s="65"/>
      <c r="ES78" s="65"/>
      <c r="ET78" s="65"/>
      <c r="EU78" s="65"/>
      <c r="EV78" s="65"/>
      <c r="EW78" s="65"/>
      <c r="EX78" s="65"/>
      <c r="EY78" s="65"/>
      <c r="EZ78" s="65"/>
      <c r="FA78" s="65"/>
      <c r="FB78" s="65"/>
      <c r="FC78" s="65"/>
      <c r="FD78" s="65"/>
      <c r="FE78" s="65"/>
      <c r="FF78" s="65"/>
      <c r="FG78" s="65"/>
      <c r="FH78" s="65"/>
      <c r="FI78" s="65"/>
      <c r="FJ78" s="65"/>
      <c r="FK78" s="65"/>
      <c r="FL78" s="65"/>
      <c r="FM78" s="65"/>
      <c r="FN78" s="65"/>
      <c r="FO78" s="65"/>
      <c r="FP78" s="65"/>
      <c r="FQ78" s="65"/>
      <c r="FR78" s="65"/>
      <c r="FS78" s="65"/>
      <c r="FT78" s="65"/>
      <c r="FU78" s="65"/>
      <c r="FV78" s="65"/>
      <c r="FW78" s="65"/>
      <c r="FX78" s="65"/>
      <c r="FY78" s="65"/>
      <c r="FZ78" s="65"/>
      <c r="GA78" s="65"/>
      <c r="GB78" s="65"/>
      <c r="GC78" s="65"/>
      <c r="GD78" s="65"/>
      <c r="GE78" s="65"/>
      <c r="GF78" s="65"/>
      <c r="GG78" s="65"/>
      <c r="GH78" s="65"/>
      <c r="GI78" s="65"/>
      <c r="GJ78" s="65"/>
      <c r="GK78" s="65"/>
      <c r="GL78" s="65"/>
      <c r="GM78" s="65"/>
      <c r="GN78" s="65"/>
      <c r="GO78" s="65"/>
      <c r="GP78" s="65"/>
      <c r="GQ78" s="65"/>
      <c r="GR78" s="65"/>
      <c r="GS78" s="65"/>
      <c r="GT78" s="65"/>
      <c r="GU78" s="65"/>
      <c r="GV78" s="65"/>
      <c r="GW78" s="65"/>
      <c r="GX78" s="65"/>
      <c r="GY78" s="65"/>
      <c r="GZ78" s="65"/>
      <c r="HA78" s="65"/>
      <c r="HB78" s="65"/>
      <c r="HC78" s="65"/>
      <c r="HD78" s="65"/>
      <c r="HE78" s="65"/>
      <c r="HF78" s="65"/>
      <c r="HG78" s="65"/>
      <c r="HH78" s="65"/>
      <c r="HI78" s="65"/>
      <c r="HJ78" s="65"/>
      <c r="HK78" s="65"/>
      <c r="HL78" s="65"/>
      <c r="HM78" s="65"/>
      <c r="HN78" s="65"/>
      <c r="HO78" s="65"/>
      <c r="HP78" s="65"/>
      <c r="HQ78" s="65"/>
      <c r="HR78" s="65"/>
      <c r="HS78" s="65"/>
      <c r="HT78" s="65"/>
      <c r="HU78" s="65"/>
      <c r="HV78" s="65"/>
      <c r="HW78" s="65"/>
      <c r="HX78" s="65"/>
      <c r="HY78" s="65"/>
      <c r="HZ78" s="65"/>
      <c r="IA78" s="65"/>
      <c r="IB78" s="65"/>
      <c r="IC78" s="65"/>
      <c r="ID78" s="65"/>
      <c r="IE78" s="65"/>
      <c r="IF78" s="65"/>
      <c r="IG78" s="65"/>
      <c r="IH78" s="65"/>
      <c r="II78" s="65"/>
      <c r="IJ78" s="65"/>
      <c r="IK78" s="65"/>
      <c r="IL78" s="65"/>
      <c r="IM78" s="65"/>
      <c r="IN78" s="65"/>
      <c r="IO78" s="65"/>
      <c r="IP78" s="65"/>
      <c r="IQ78" s="65"/>
      <c r="IR78" s="65"/>
      <c r="IS78" s="65"/>
      <c r="IT78" s="65"/>
      <c r="IU78" s="65"/>
    </row>
    <row r="79" s="63" customFormat="1" ht="24" customHeight="1" spans="1:255">
      <c r="A79" s="64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  <c r="EO79" s="65"/>
      <c r="EP79" s="65"/>
      <c r="EQ79" s="65"/>
      <c r="ER79" s="65"/>
      <c r="ES79" s="65"/>
      <c r="ET79" s="65"/>
      <c r="EU79" s="65"/>
      <c r="EV79" s="65"/>
      <c r="EW79" s="65"/>
      <c r="EX79" s="65"/>
      <c r="EY79" s="65"/>
      <c r="EZ79" s="65"/>
      <c r="FA79" s="65"/>
      <c r="FB79" s="65"/>
      <c r="FC79" s="65"/>
      <c r="FD79" s="65"/>
      <c r="FE79" s="65"/>
      <c r="FF79" s="65"/>
      <c r="FG79" s="65"/>
      <c r="FH79" s="65"/>
      <c r="FI79" s="65"/>
      <c r="FJ79" s="65"/>
      <c r="FK79" s="65"/>
      <c r="FL79" s="65"/>
      <c r="FM79" s="65"/>
      <c r="FN79" s="65"/>
      <c r="FO79" s="65"/>
      <c r="FP79" s="65"/>
      <c r="FQ79" s="65"/>
      <c r="FR79" s="65"/>
      <c r="FS79" s="65"/>
      <c r="FT79" s="65"/>
      <c r="FU79" s="65"/>
      <c r="FV79" s="65"/>
      <c r="FW79" s="65"/>
      <c r="FX79" s="65"/>
      <c r="FY79" s="65"/>
      <c r="FZ79" s="65"/>
      <c r="GA79" s="65"/>
      <c r="GB79" s="65"/>
      <c r="GC79" s="65"/>
      <c r="GD79" s="65"/>
      <c r="GE79" s="65"/>
      <c r="GF79" s="65"/>
      <c r="GG79" s="65"/>
      <c r="GH79" s="65"/>
      <c r="GI79" s="65"/>
      <c r="GJ79" s="65"/>
      <c r="GK79" s="65"/>
      <c r="GL79" s="65"/>
      <c r="GM79" s="65"/>
      <c r="GN79" s="65"/>
      <c r="GO79" s="65"/>
      <c r="GP79" s="65"/>
      <c r="GQ79" s="65"/>
      <c r="GR79" s="65"/>
      <c r="GS79" s="65"/>
      <c r="GT79" s="65"/>
      <c r="GU79" s="65"/>
      <c r="GV79" s="65"/>
      <c r="GW79" s="65"/>
      <c r="GX79" s="65"/>
      <c r="GY79" s="65"/>
      <c r="GZ79" s="65"/>
      <c r="HA79" s="65"/>
      <c r="HB79" s="65"/>
      <c r="HC79" s="65"/>
      <c r="HD79" s="65"/>
      <c r="HE79" s="65"/>
      <c r="HF79" s="65"/>
      <c r="HG79" s="65"/>
      <c r="HH79" s="65"/>
      <c r="HI79" s="65"/>
      <c r="HJ79" s="65"/>
      <c r="HK79" s="65"/>
      <c r="HL79" s="65"/>
      <c r="HM79" s="65"/>
      <c r="HN79" s="65"/>
      <c r="HO79" s="65"/>
      <c r="HP79" s="65"/>
      <c r="HQ79" s="65"/>
      <c r="HR79" s="65"/>
      <c r="HS79" s="65"/>
      <c r="HT79" s="65"/>
      <c r="HU79" s="65"/>
      <c r="HV79" s="65"/>
      <c r="HW79" s="65"/>
      <c r="HX79" s="65"/>
      <c r="HY79" s="65"/>
      <c r="HZ79" s="65"/>
      <c r="IA79" s="65"/>
      <c r="IB79" s="65"/>
      <c r="IC79" s="65"/>
      <c r="ID79" s="65"/>
      <c r="IE79" s="65"/>
      <c r="IF79" s="65"/>
      <c r="IG79" s="65"/>
      <c r="IH79" s="65"/>
      <c r="II79" s="65"/>
      <c r="IJ79" s="65"/>
      <c r="IK79" s="65"/>
      <c r="IL79" s="65"/>
      <c r="IM79" s="65"/>
      <c r="IN79" s="65"/>
      <c r="IO79" s="65"/>
      <c r="IP79" s="65"/>
      <c r="IQ79" s="65"/>
      <c r="IR79" s="65"/>
      <c r="IS79" s="65"/>
      <c r="IT79" s="65"/>
      <c r="IU79" s="65"/>
    </row>
    <row r="80" s="63" customFormat="1" ht="24" customHeight="1" spans="1:255">
      <c r="A80" s="64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  <c r="DQ80" s="65"/>
      <c r="DR80" s="65"/>
      <c r="DS80" s="65"/>
      <c r="DT80" s="65"/>
      <c r="DU80" s="65"/>
      <c r="DV80" s="65"/>
      <c r="DW80" s="65"/>
      <c r="DX80" s="65"/>
      <c r="DY80" s="65"/>
      <c r="DZ80" s="65"/>
      <c r="EA80" s="65"/>
      <c r="EB80" s="65"/>
      <c r="EC80" s="65"/>
      <c r="ED80" s="65"/>
      <c r="EE80" s="65"/>
      <c r="EF80" s="65"/>
      <c r="EG80" s="65"/>
      <c r="EH80" s="65"/>
      <c r="EI80" s="65"/>
      <c r="EJ80" s="65"/>
      <c r="EK80" s="65"/>
      <c r="EL80" s="65"/>
      <c r="EM80" s="65"/>
      <c r="EN80" s="65"/>
      <c r="EO80" s="65"/>
      <c r="EP80" s="65"/>
      <c r="EQ80" s="65"/>
      <c r="ER80" s="65"/>
      <c r="ES80" s="65"/>
      <c r="ET80" s="65"/>
      <c r="EU80" s="65"/>
      <c r="EV80" s="65"/>
      <c r="EW80" s="65"/>
      <c r="EX80" s="65"/>
      <c r="EY80" s="65"/>
      <c r="EZ80" s="65"/>
      <c r="FA80" s="65"/>
      <c r="FB80" s="65"/>
      <c r="FC80" s="65"/>
      <c r="FD80" s="65"/>
      <c r="FE80" s="65"/>
      <c r="FF80" s="65"/>
      <c r="FG80" s="65"/>
      <c r="FH80" s="65"/>
      <c r="FI80" s="65"/>
      <c r="FJ80" s="65"/>
      <c r="FK80" s="65"/>
      <c r="FL80" s="65"/>
      <c r="FM80" s="65"/>
      <c r="FN80" s="65"/>
      <c r="FO80" s="65"/>
      <c r="FP80" s="65"/>
      <c r="FQ80" s="65"/>
      <c r="FR80" s="65"/>
      <c r="FS80" s="65"/>
      <c r="FT80" s="65"/>
      <c r="FU80" s="65"/>
      <c r="FV80" s="65"/>
      <c r="FW80" s="65"/>
      <c r="FX80" s="65"/>
      <c r="FY80" s="65"/>
      <c r="FZ80" s="65"/>
      <c r="GA80" s="65"/>
      <c r="GB80" s="65"/>
      <c r="GC80" s="65"/>
      <c r="GD80" s="65"/>
      <c r="GE80" s="65"/>
      <c r="GF80" s="65"/>
      <c r="GG80" s="65"/>
      <c r="GH80" s="65"/>
      <c r="GI80" s="65"/>
      <c r="GJ80" s="65"/>
      <c r="GK80" s="65"/>
      <c r="GL80" s="65"/>
      <c r="GM80" s="65"/>
      <c r="GN80" s="65"/>
      <c r="GO80" s="65"/>
      <c r="GP80" s="65"/>
      <c r="GQ80" s="65"/>
      <c r="GR80" s="65"/>
      <c r="GS80" s="65"/>
      <c r="GT80" s="65"/>
      <c r="GU80" s="65"/>
      <c r="GV80" s="65"/>
      <c r="GW80" s="65"/>
      <c r="GX80" s="65"/>
      <c r="GY80" s="65"/>
      <c r="GZ80" s="65"/>
      <c r="HA80" s="65"/>
      <c r="HB80" s="65"/>
      <c r="HC80" s="65"/>
      <c r="HD80" s="65"/>
      <c r="HE80" s="65"/>
      <c r="HF80" s="65"/>
      <c r="HG80" s="65"/>
      <c r="HH80" s="65"/>
      <c r="HI80" s="65"/>
      <c r="HJ80" s="65"/>
      <c r="HK80" s="65"/>
      <c r="HL80" s="65"/>
      <c r="HM80" s="65"/>
      <c r="HN80" s="65"/>
      <c r="HO80" s="65"/>
      <c r="HP80" s="65"/>
      <c r="HQ80" s="65"/>
      <c r="HR80" s="65"/>
      <c r="HS80" s="65"/>
      <c r="HT80" s="65"/>
      <c r="HU80" s="65"/>
      <c r="HV80" s="65"/>
      <c r="HW80" s="65"/>
      <c r="HX80" s="65"/>
      <c r="HY80" s="65"/>
      <c r="HZ80" s="65"/>
      <c r="IA80" s="65"/>
      <c r="IB80" s="65"/>
      <c r="IC80" s="65"/>
      <c r="ID80" s="65"/>
      <c r="IE80" s="65"/>
      <c r="IF80" s="65"/>
      <c r="IG80" s="65"/>
      <c r="IH80" s="65"/>
      <c r="II80" s="65"/>
      <c r="IJ80" s="65"/>
      <c r="IK80" s="65"/>
      <c r="IL80" s="65"/>
      <c r="IM80" s="65"/>
      <c r="IN80" s="65"/>
      <c r="IO80" s="65"/>
      <c r="IP80" s="65"/>
      <c r="IQ80" s="65"/>
      <c r="IR80" s="65"/>
      <c r="IS80" s="65"/>
      <c r="IT80" s="65"/>
      <c r="IU80" s="65"/>
    </row>
    <row r="81" s="63" customFormat="1" ht="24" customHeight="1" spans="1:255">
      <c r="A81" s="64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5"/>
      <c r="CA81" s="65"/>
      <c r="CB81" s="65"/>
      <c r="CC81" s="65"/>
      <c r="CD81" s="65"/>
      <c r="CE81" s="65"/>
      <c r="CF81" s="65"/>
      <c r="CG81" s="65"/>
      <c r="CH81" s="65"/>
      <c r="CI81" s="65"/>
      <c r="CJ81" s="65"/>
      <c r="CK81" s="65"/>
      <c r="CL81" s="65"/>
      <c r="CM81" s="65"/>
      <c r="CN81" s="65"/>
      <c r="CO81" s="65"/>
      <c r="CP81" s="65"/>
      <c r="CQ81" s="65"/>
      <c r="CR81" s="65"/>
      <c r="CS81" s="65"/>
      <c r="CT81" s="65"/>
      <c r="CU81" s="65"/>
      <c r="CV81" s="65"/>
      <c r="CW81" s="65"/>
      <c r="CX81" s="65"/>
      <c r="CY81" s="65"/>
      <c r="CZ81" s="65"/>
      <c r="DA81" s="65"/>
      <c r="DB81" s="65"/>
      <c r="DC81" s="65"/>
      <c r="DD81" s="65"/>
      <c r="DE81" s="65"/>
      <c r="DF81" s="65"/>
      <c r="DG81" s="65"/>
      <c r="DH81" s="65"/>
      <c r="DI81" s="65"/>
      <c r="DJ81" s="65"/>
      <c r="DK81" s="65"/>
      <c r="DL81" s="65"/>
      <c r="DM81" s="65"/>
      <c r="DN81" s="65"/>
      <c r="DO81" s="65"/>
      <c r="DP81" s="65"/>
      <c r="DQ81" s="65"/>
      <c r="DR81" s="65"/>
      <c r="DS81" s="65"/>
      <c r="DT81" s="65"/>
      <c r="DU81" s="65"/>
      <c r="DV81" s="65"/>
      <c r="DW81" s="65"/>
      <c r="DX81" s="65"/>
      <c r="DY81" s="65"/>
      <c r="DZ81" s="65"/>
      <c r="EA81" s="65"/>
      <c r="EB81" s="65"/>
      <c r="EC81" s="65"/>
      <c r="ED81" s="65"/>
      <c r="EE81" s="65"/>
      <c r="EF81" s="65"/>
      <c r="EG81" s="65"/>
      <c r="EH81" s="65"/>
      <c r="EI81" s="65"/>
      <c r="EJ81" s="65"/>
      <c r="EK81" s="65"/>
      <c r="EL81" s="65"/>
      <c r="EM81" s="65"/>
      <c r="EN81" s="65"/>
      <c r="EO81" s="65"/>
      <c r="EP81" s="65"/>
      <c r="EQ81" s="65"/>
      <c r="ER81" s="65"/>
      <c r="ES81" s="65"/>
      <c r="ET81" s="65"/>
      <c r="EU81" s="65"/>
      <c r="EV81" s="65"/>
      <c r="EW81" s="65"/>
      <c r="EX81" s="65"/>
      <c r="EY81" s="65"/>
      <c r="EZ81" s="65"/>
      <c r="FA81" s="65"/>
      <c r="FB81" s="65"/>
      <c r="FC81" s="65"/>
      <c r="FD81" s="65"/>
      <c r="FE81" s="65"/>
      <c r="FF81" s="65"/>
      <c r="FG81" s="65"/>
      <c r="FH81" s="65"/>
      <c r="FI81" s="65"/>
      <c r="FJ81" s="65"/>
      <c r="FK81" s="65"/>
      <c r="FL81" s="65"/>
      <c r="FM81" s="65"/>
      <c r="FN81" s="65"/>
      <c r="FO81" s="65"/>
      <c r="FP81" s="65"/>
      <c r="FQ81" s="65"/>
      <c r="FR81" s="65"/>
      <c r="FS81" s="65"/>
      <c r="FT81" s="65"/>
      <c r="FU81" s="65"/>
      <c r="FV81" s="65"/>
      <c r="FW81" s="65"/>
      <c r="FX81" s="65"/>
      <c r="FY81" s="65"/>
      <c r="FZ81" s="65"/>
      <c r="GA81" s="65"/>
      <c r="GB81" s="65"/>
      <c r="GC81" s="65"/>
      <c r="GD81" s="65"/>
      <c r="GE81" s="65"/>
      <c r="GF81" s="65"/>
      <c r="GG81" s="65"/>
      <c r="GH81" s="65"/>
      <c r="GI81" s="65"/>
      <c r="GJ81" s="65"/>
      <c r="GK81" s="65"/>
      <c r="GL81" s="65"/>
      <c r="GM81" s="65"/>
      <c r="GN81" s="65"/>
      <c r="GO81" s="65"/>
      <c r="GP81" s="65"/>
      <c r="GQ81" s="65"/>
      <c r="GR81" s="65"/>
      <c r="GS81" s="65"/>
      <c r="GT81" s="65"/>
      <c r="GU81" s="65"/>
      <c r="GV81" s="65"/>
      <c r="GW81" s="65"/>
      <c r="GX81" s="65"/>
      <c r="GY81" s="65"/>
      <c r="GZ81" s="65"/>
      <c r="HA81" s="65"/>
      <c r="HB81" s="65"/>
      <c r="HC81" s="65"/>
      <c r="HD81" s="65"/>
      <c r="HE81" s="65"/>
      <c r="HF81" s="65"/>
      <c r="HG81" s="65"/>
      <c r="HH81" s="65"/>
      <c r="HI81" s="65"/>
      <c r="HJ81" s="65"/>
      <c r="HK81" s="65"/>
      <c r="HL81" s="65"/>
      <c r="HM81" s="65"/>
      <c r="HN81" s="65"/>
      <c r="HO81" s="65"/>
      <c r="HP81" s="65"/>
      <c r="HQ81" s="65"/>
      <c r="HR81" s="65"/>
      <c r="HS81" s="65"/>
      <c r="HT81" s="65"/>
      <c r="HU81" s="65"/>
      <c r="HV81" s="65"/>
      <c r="HW81" s="65"/>
      <c r="HX81" s="65"/>
      <c r="HY81" s="65"/>
      <c r="HZ81" s="65"/>
      <c r="IA81" s="65"/>
      <c r="IB81" s="65"/>
      <c r="IC81" s="65"/>
      <c r="ID81" s="65"/>
      <c r="IE81" s="65"/>
      <c r="IF81" s="65"/>
      <c r="IG81" s="65"/>
      <c r="IH81" s="65"/>
      <c r="II81" s="65"/>
      <c r="IJ81" s="65"/>
      <c r="IK81" s="65"/>
      <c r="IL81" s="65"/>
      <c r="IM81" s="65"/>
      <c r="IN81" s="65"/>
      <c r="IO81" s="65"/>
      <c r="IP81" s="65"/>
      <c r="IQ81" s="65"/>
      <c r="IR81" s="65"/>
      <c r="IS81" s="65"/>
      <c r="IT81" s="65"/>
      <c r="IU81" s="65"/>
    </row>
    <row r="82" s="63" customFormat="1" ht="24" customHeight="1" spans="1:255">
      <c r="A82" s="64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5"/>
      <c r="CA82" s="65"/>
      <c r="CB82" s="65"/>
      <c r="CC82" s="65"/>
      <c r="CD82" s="65"/>
      <c r="CE82" s="65"/>
      <c r="CF82" s="65"/>
      <c r="CG82" s="65"/>
      <c r="CH82" s="65"/>
      <c r="CI82" s="65"/>
      <c r="CJ82" s="65"/>
      <c r="CK82" s="65"/>
      <c r="CL82" s="65"/>
      <c r="CM82" s="65"/>
      <c r="CN82" s="65"/>
      <c r="CO82" s="65"/>
      <c r="CP82" s="65"/>
      <c r="CQ82" s="65"/>
      <c r="CR82" s="65"/>
      <c r="CS82" s="65"/>
      <c r="CT82" s="65"/>
      <c r="CU82" s="65"/>
      <c r="CV82" s="65"/>
      <c r="CW82" s="65"/>
      <c r="CX82" s="65"/>
      <c r="CY82" s="65"/>
      <c r="CZ82" s="65"/>
      <c r="DA82" s="65"/>
      <c r="DB82" s="65"/>
      <c r="DC82" s="65"/>
      <c r="DD82" s="65"/>
      <c r="DE82" s="65"/>
      <c r="DF82" s="65"/>
      <c r="DG82" s="65"/>
      <c r="DH82" s="65"/>
      <c r="DI82" s="65"/>
      <c r="DJ82" s="65"/>
      <c r="DK82" s="65"/>
      <c r="DL82" s="65"/>
      <c r="DM82" s="65"/>
      <c r="DN82" s="65"/>
      <c r="DO82" s="65"/>
      <c r="DP82" s="65"/>
      <c r="DQ82" s="65"/>
      <c r="DR82" s="65"/>
      <c r="DS82" s="65"/>
      <c r="DT82" s="65"/>
      <c r="DU82" s="65"/>
      <c r="DV82" s="65"/>
      <c r="DW82" s="65"/>
      <c r="DX82" s="65"/>
      <c r="DY82" s="65"/>
      <c r="DZ82" s="65"/>
      <c r="EA82" s="65"/>
      <c r="EB82" s="65"/>
      <c r="EC82" s="65"/>
      <c r="ED82" s="65"/>
      <c r="EE82" s="65"/>
      <c r="EF82" s="65"/>
      <c r="EG82" s="65"/>
      <c r="EH82" s="65"/>
      <c r="EI82" s="65"/>
      <c r="EJ82" s="65"/>
      <c r="EK82" s="65"/>
      <c r="EL82" s="65"/>
      <c r="EM82" s="65"/>
      <c r="EN82" s="65"/>
      <c r="EO82" s="65"/>
      <c r="EP82" s="65"/>
      <c r="EQ82" s="65"/>
      <c r="ER82" s="65"/>
      <c r="ES82" s="65"/>
      <c r="ET82" s="65"/>
      <c r="EU82" s="65"/>
      <c r="EV82" s="65"/>
      <c r="EW82" s="65"/>
      <c r="EX82" s="65"/>
      <c r="EY82" s="65"/>
      <c r="EZ82" s="65"/>
      <c r="FA82" s="65"/>
      <c r="FB82" s="65"/>
      <c r="FC82" s="65"/>
      <c r="FD82" s="65"/>
      <c r="FE82" s="65"/>
      <c r="FF82" s="65"/>
      <c r="FG82" s="65"/>
      <c r="FH82" s="65"/>
      <c r="FI82" s="65"/>
      <c r="FJ82" s="65"/>
      <c r="FK82" s="65"/>
      <c r="FL82" s="65"/>
      <c r="FM82" s="65"/>
      <c r="FN82" s="65"/>
      <c r="FO82" s="65"/>
      <c r="FP82" s="65"/>
      <c r="FQ82" s="65"/>
      <c r="FR82" s="65"/>
      <c r="FS82" s="65"/>
      <c r="FT82" s="65"/>
      <c r="FU82" s="65"/>
      <c r="FV82" s="65"/>
      <c r="FW82" s="65"/>
      <c r="FX82" s="65"/>
      <c r="FY82" s="65"/>
      <c r="FZ82" s="65"/>
      <c r="GA82" s="65"/>
      <c r="GB82" s="65"/>
      <c r="GC82" s="65"/>
      <c r="GD82" s="65"/>
      <c r="GE82" s="65"/>
      <c r="GF82" s="65"/>
      <c r="GG82" s="65"/>
      <c r="GH82" s="65"/>
      <c r="GI82" s="65"/>
      <c r="GJ82" s="65"/>
      <c r="GK82" s="65"/>
      <c r="GL82" s="65"/>
      <c r="GM82" s="65"/>
      <c r="GN82" s="65"/>
      <c r="GO82" s="65"/>
      <c r="GP82" s="65"/>
      <c r="GQ82" s="65"/>
      <c r="GR82" s="65"/>
      <c r="GS82" s="65"/>
      <c r="GT82" s="65"/>
      <c r="GU82" s="65"/>
      <c r="GV82" s="65"/>
      <c r="GW82" s="65"/>
      <c r="GX82" s="65"/>
      <c r="GY82" s="65"/>
      <c r="GZ82" s="65"/>
      <c r="HA82" s="65"/>
      <c r="HB82" s="65"/>
      <c r="HC82" s="65"/>
      <c r="HD82" s="65"/>
      <c r="HE82" s="65"/>
      <c r="HF82" s="65"/>
      <c r="HG82" s="65"/>
      <c r="HH82" s="65"/>
      <c r="HI82" s="65"/>
      <c r="HJ82" s="65"/>
      <c r="HK82" s="65"/>
      <c r="HL82" s="65"/>
      <c r="HM82" s="65"/>
      <c r="HN82" s="65"/>
      <c r="HO82" s="65"/>
      <c r="HP82" s="65"/>
      <c r="HQ82" s="65"/>
      <c r="HR82" s="65"/>
      <c r="HS82" s="65"/>
      <c r="HT82" s="65"/>
      <c r="HU82" s="65"/>
      <c r="HV82" s="65"/>
      <c r="HW82" s="65"/>
      <c r="HX82" s="65"/>
      <c r="HY82" s="65"/>
      <c r="HZ82" s="65"/>
      <c r="IA82" s="65"/>
      <c r="IB82" s="65"/>
      <c r="IC82" s="65"/>
      <c r="ID82" s="65"/>
      <c r="IE82" s="65"/>
      <c r="IF82" s="65"/>
      <c r="IG82" s="65"/>
      <c r="IH82" s="65"/>
      <c r="II82" s="65"/>
      <c r="IJ82" s="65"/>
      <c r="IK82" s="65"/>
      <c r="IL82" s="65"/>
      <c r="IM82" s="65"/>
      <c r="IN82" s="65"/>
      <c r="IO82" s="65"/>
      <c r="IP82" s="65"/>
      <c r="IQ82" s="65"/>
      <c r="IR82" s="65"/>
      <c r="IS82" s="65"/>
      <c r="IT82" s="65"/>
      <c r="IU82" s="65"/>
    </row>
    <row r="83" s="63" customFormat="1" ht="24" customHeight="1" spans="1:255">
      <c r="A83" s="64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5"/>
      <c r="BW83" s="65"/>
      <c r="BX83" s="65"/>
      <c r="BY83" s="65"/>
      <c r="BZ83" s="65"/>
      <c r="CA83" s="65"/>
      <c r="CB83" s="65"/>
      <c r="CC83" s="65"/>
      <c r="CD83" s="65"/>
      <c r="CE83" s="65"/>
      <c r="CF83" s="65"/>
      <c r="CG83" s="65"/>
      <c r="CH83" s="65"/>
      <c r="CI83" s="65"/>
      <c r="CJ83" s="65"/>
      <c r="CK83" s="65"/>
      <c r="CL83" s="65"/>
      <c r="CM83" s="65"/>
      <c r="CN83" s="65"/>
      <c r="CO83" s="65"/>
      <c r="CP83" s="65"/>
      <c r="CQ83" s="65"/>
      <c r="CR83" s="65"/>
      <c r="CS83" s="65"/>
      <c r="CT83" s="65"/>
      <c r="CU83" s="65"/>
      <c r="CV83" s="65"/>
      <c r="CW83" s="65"/>
      <c r="CX83" s="65"/>
      <c r="CY83" s="65"/>
      <c r="CZ83" s="65"/>
      <c r="DA83" s="65"/>
      <c r="DB83" s="65"/>
      <c r="DC83" s="65"/>
      <c r="DD83" s="65"/>
      <c r="DE83" s="65"/>
      <c r="DF83" s="65"/>
      <c r="DG83" s="65"/>
      <c r="DH83" s="65"/>
      <c r="DI83" s="65"/>
      <c r="DJ83" s="65"/>
      <c r="DK83" s="65"/>
      <c r="DL83" s="65"/>
      <c r="DM83" s="65"/>
      <c r="DN83" s="65"/>
      <c r="DO83" s="65"/>
      <c r="DP83" s="65"/>
      <c r="DQ83" s="65"/>
      <c r="DR83" s="65"/>
      <c r="DS83" s="65"/>
      <c r="DT83" s="65"/>
      <c r="DU83" s="65"/>
      <c r="DV83" s="65"/>
      <c r="DW83" s="65"/>
      <c r="DX83" s="65"/>
      <c r="DY83" s="65"/>
      <c r="DZ83" s="65"/>
      <c r="EA83" s="65"/>
      <c r="EB83" s="65"/>
      <c r="EC83" s="65"/>
      <c r="ED83" s="65"/>
      <c r="EE83" s="65"/>
      <c r="EF83" s="65"/>
      <c r="EG83" s="65"/>
      <c r="EH83" s="65"/>
      <c r="EI83" s="65"/>
      <c r="EJ83" s="65"/>
      <c r="EK83" s="65"/>
      <c r="EL83" s="65"/>
      <c r="EM83" s="65"/>
      <c r="EN83" s="65"/>
      <c r="EO83" s="65"/>
      <c r="EP83" s="65"/>
      <c r="EQ83" s="65"/>
      <c r="ER83" s="65"/>
      <c r="ES83" s="65"/>
      <c r="ET83" s="65"/>
      <c r="EU83" s="65"/>
      <c r="EV83" s="65"/>
      <c r="EW83" s="65"/>
      <c r="EX83" s="65"/>
      <c r="EY83" s="65"/>
      <c r="EZ83" s="65"/>
      <c r="FA83" s="65"/>
      <c r="FB83" s="65"/>
      <c r="FC83" s="65"/>
      <c r="FD83" s="65"/>
      <c r="FE83" s="65"/>
      <c r="FF83" s="65"/>
      <c r="FG83" s="65"/>
      <c r="FH83" s="65"/>
      <c r="FI83" s="65"/>
      <c r="FJ83" s="65"/>
      <c r="FK83" s="65"/>
      <c r="FL83" s="65"/>
      <c r="FM83" s="65"/>
      <c r="FN83" s="65"/>
      <c r="FO83" s="65"/>
      <c r="FP83" s="65"/>
      <c r="FQ83" s="65"/>
      <c r="FR83" s="65"/>
      <c r="FS83" s="65"/>
      <c r="FT83" s="65"/>
      <c r="FU83" s="65"/>
      <c r="FV83" s="65"/>
      <c r="FW83" s="65"/>
      <c r="FX83" s="65"/>
      <c r="FY83" s="65"/>
      <c r="FZ83" s="65"/>
      <c r="GA83" s="65"/>
      <c r="GB83" s="65"/>
      <c r="GC83" s="65"/>
      <c r="GD83" s="65"/>
      <c r="GE83" s="65"/>
      <c r="GF83" s="65"/>
      <c r="GG83" s="65"/>
      <c r="GH83" s="65"/>
      <c r="GI83" s="65"/>
      <c r="GJ83" s="65"/>
      <c r="GK83" s="65"/>
      <c r="GL83" s="65"/>
      <c r="GM83" s="65"/>
      <c r="GN83" s="65"/>
      <c r="GO83" s="65"/>
      <c r="GP83" s="65"/>
      <c r="GQ83" s="65"/>
      <c r="GR83" s="65"/>
      <c r="GS83" s="65"/>
      <c r="GT83" s="65"/>
      <c r="GU83" s="65"/>
      <c r="GV83" s="65"/>
      <c r="GW83" s="65"/>
      <c r="GX83" s="65"/>
      <c r="GY83" s="65"/>
      <c r="GZ83" s="65"/>
      <c r="HA83" s="65"/>
      <c r="HB83" s="65"/>
      <c r="HC83" s="65"/>
      <c r="HD83" s="65"/>
      <c r="HE83" s="65"/>
      <c r="HF83" s="65"/>
      <c r="HG83" s="65"/>
      <c r="HH83" s="65"/>
      <c r="HI83" s="65"/>
      <c r="HJ83" s="65"/>
      <c r="HK83" s="65"/>
      <c r="HL83" s="65"/>
      <c r="HM83" s="65"/>
      <c r="HN83" s="65"/>
      <c r="HO83" s="65"/>
      <c r="HP83" s="65"/>
      <c r="HQ83" s="65"/>
      <c r="HR83" s="65"/>
      <c r="HS83" s="65"/>
      <c r="HT83" s="65"/>
      <c r="HU83" s="65"/>
      <c r="HV83" s="65"/>
      <c r="HW83" s="65"/>
      <c r="HX83" s="65"/>
      <c r="HY83" s="65"/>
      <c r="HZ83" s="65"/>
      <c r="IA83" s="65"/>
      <c r="IB83" s="65"/>
      <c r="IC83" s="65"/>
      <c r="ID83" s="65"/>
      <c r="IE83" s="65"/>
      <c r="IF83" s="65"/>
      <c r="IG83" s="65"/>
      <c r="IH83" s="65"/>
      <c r="II83" s="65"/>
      <c r="IJ83" s="65"/>
      <c r="IK83" s="65"/>
      <c r="IL83" s="65"/>
      <c r="IM83" s="65"/>
      <c r="IN83" s="65"/>
      <c r="IO83" s="65"/>
      <c r="IP83" s="65"/>
      <c r="IQ83" s="65"/>
      <c r="IR83" s="65"/>
      <c r="IS83" s="65"/>
      <c r="IT83" s="65"/>
      <c r="IU83" s="65"/>
    </row>
    <row r="84" s="63" customFormat="1" ht="24" customHeight="1" spans="1:255">
      <c r="A84" s="64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  <c r="BH84" s="65"/>
      <c r="BI84" s="65"/>
      <c r="BJ84" s="65"/>
      <c r="BK84" s="65"/>
      <c r="BL84" s="65"/>
      <c r="BM84" s="65"/>
      <c r="BN84" s="65"/>
      <c r="BO84" s="65"/>
      <c r="BP84" s="65"/>
      <c r="BQ84" s="65"/>
      <c r="BR84" s="65"/>
      <c r="BS84" s="65"/>
      <c r="BT84" s="65"/>
      <c r="BU84" s="65"/>
      <c r="BV84" s="65"/>
      <c r="BW84" s="65"/>
      <c r="BX84" s="65"/>
      <c r="BY84" s="65"/>
      <c r="BZ84" s="65"/>
      <c r="CA84" s="65"/>
      <c r="CB84" s="65"/>
      <c r="CC84" s="65"/>
      <c r="CD84" s="65"/>
      <c r="CE84" s="65"/>
      <c r="CF84" s="65"/>
      <c r="CG84" s="65"/>
      <c r="CH84" s="65"/>
      <c r="CI84" s="65"/>
      <c r="CJ84" s="65"/>
      <c r="CK84" s="65"/>
      <c r="CL84" s="65"/>
      <c r="CM84" s="65"/>
      <c r="CN84" s="65"/>
      <c r="CO84" s="65"/>
      <c r="CP84" s="65"/>
      <c r="CQ84" s="65"/>
      <c r="CR84" s="65"/>
      <c r="CS84" s="65"/>
      <c r="CT84" s="65"/>
      <c r="CU84" s="65"/>
      <c r="CV84" s="65"/>
      <c r="CW84" s="65"/>
      <c r="CX84" s="65"/>
      <c r="CY84" s="65"/>
      <c r="CZ84" s="65"/>
      <c r="DA84" s="65"/>
      <c r="DB84" s="65"/>
      <c r="DC84" s="65"/>
      <c r="DD84" s="65"/>
      <c r="DE84" s="65"/>
      <c r="DF84" s="65"/>
      <c r="DG84" s="65"/>
      <c r="DH84" s="65"/>
      <c r="DI84" s="65"/>
      <c r="DJ84" s="65"/>
      <c r="DK84" s="65"/>
      <c r="DL84" s="65"/>
      <c r="DM84" s="65"/>
      <c r="DN84" s="65"/>
      <c r="DO84" s="65"/>
      <c r="DP84" s="65"/>
      <c r="DQ84" s="65"/>
      <c r="DR84" s="65"/>
      <c r="DS84" s="65"/>
      <c r="DT84" s="65"/>
      <c r="DU84" s="65"/>
      <c r="DV84" s="65"/>
      <c r="DW84" s="65"/>
      <c r="DX84" s="65"/>
      <c r="DY84" s="65"/>
      <c r="DZ84" s="65"/>
      <c r="EA84" s="65"/>
      <c r="EB84" s="65"/>
      <c r="EC84" s="65"/>
      <c r="ED84" s="65"/>
      <c r="EE84" s="65"/>
      <c r="EF84" s="65"/>
      <c r="EG84" s="65"/>
      <c r="EH84" s="65"/>
      <c r="EI84" s="65"/>
      <c r="EJ84" s="65"/>
      <c r="EK84" s="65"/>
      <c r="EL84" s="65"/>
      <c r="EM84" s="65"/>
      <c r="EN84" s="65"/>
      <c r="EO84" s="65"/>
      <c r="EP84" s="65"/>
      <c r="EQ84" s="65"/>
      <c r="ER84" s="65"/>
      <c r="ES84" s="65"/>
      <c r="ET84" s="65"/>
      <c r="EU84" s="65"/>
      <c r="EV84" s="65"/>
      <c r="EW84" s="65"/>
      <c r="EX84" s="65"/>
      <c r="EY84" s="65"/>
      <c r="EZ84" s="65"/>
      <c r="FA84" s="65"/>
      <c r="FB84" s="65"/>
      <c r="FC84" s="65"/>
      <c r="FD84" s="65"/>
      <c r="FE84" s="65"/>
      <c r="FF84" s="65"/>
      <c r="FG84" s="65"/>
      <c r="FH84" s="65"/>
      <c r="FI84" s="65"/>
      <c r="FJ84" s="65"/>
      <c r="FK84" s="65"/>
      <c r="FL84" s="65"/>
      <c r="FM84" s="65"/>
      <c r="FN84" s="65"/>
      <c r="FO84" s="65"/>
      <c r="FP84" s="65"/>
      <c r="FQ84" s="65"/>
      <c r="FR84" s="65"/>
      <c r="FS84" s="65"/>
      <c r="FT84" s="65"/>
      <c r="FU84" s="65"/>
      <c r="FV84" s="65"/>
      <c r="FW84" s="65"/>
      <c r="FX84" s="65"/>
      <c r="FY84" s="65"/>
      <c r="FZ84" s="65"/>
      <c r="GA84" s="65"/>
      <c r="GB84" s="65"/>
      <c r="GC84" s="65"/>
      <c r="GD84" s="65"/>
      <c r="GE84" s="65"/>
      <c r="GF84" s="65"/>
      <c r="GG84" s="65"/>
      <c r="GH84" s="65"/>
      <c r="GI84" s="65"/>
      <c r="GJ84" s="65"/>
      <c r="GK84" s="65"/>
      <c r="GL84" s="65"/>
      <c r="GM84" s="65"/>
      <c r="GN84" s="65"/>
      <c r="GO84" s="65"/>
      <c r="GP84" s="65"/>
      <c r="GQ84" s="65"/>
      <c r="GR84" s="65"/>
      <c r="GS84" s="65"/>
      <c r="GT84" s="65"/>
      <c r="GU84" s="65"/>
      <c r="GV84" s="65"/>
      <c r="GW84" s="65"/>
      <c r="GX84" s="65"/>
      <c r="GY84" s="65"/>
      <c r="GZ84" s="65"/>
      <c r="HA84" s="65"/>
      <c r="HB84" s="65"/>
      <c r="HC84" s="65"/>
      <c r="HD84" s="65"/>
      <c r="HE84" s="65"/>
      <c r="HF84" s="65"/>
      <c r="HG84" s="65"/>
      <c r="HH84" s="65"/>
      <c r="HI84" s="65"/>
      <c r="HJ84" s="65"/>
      <c r="HK84" s="65"/>
      <c r="HL84" s="65"/>
      <c r="HM84" s="65"/>
      <c r="HN84" s="65"/>
      <c r="HO84" s="65"/>
      <c r="HP84" s="65"/>
      <c r="HQ84" s="65"/>
      <c r="HR84" s="65"/>
      <c r="HS84" s="65"/>
      <c r="HT84" s="65"/>
      <c r="HU84" s="65"/>
      <c r="HV84" s="65"/>
      <c r="HW84" s="65"/>
      <c r="HX84" s="65"/>
      <c r="HY84" s="65"/>
      <c r="HZ84" s="65"/>
      <c r="IA84" s="65"/>
      <c r="IB84" s="65"/>
      <c r="IC84" s="65"/>
      <c r="ID84" s="65"/>
      <c r="IE84" s="65"/>
      <c r="IF84" s="65"/>
      <c r="IG84" s="65"/>
      <c r="IH84" s="65"/>
      <c r="II84" s="65"/>
      <c r="IJ84" s="65"/>
      <c r="IK84" s="65"/>
      <c r="IL84" s="65"/>
      <c r="IM84" s="65"/>
      <c r="IN84" s="65"/>
      <c r="IO84" s="65"/>
      <c r="IP84" s="65"/>
      <c r="IQ84" s="65"/>
      <c r="IR84" s="65"/>
      <c r="IS84" s="65"/>
      <c r="IT84" s="65"/>
      <c r="IU84" s="65"/>
    </row>
    <row r="85" s="63" customFormat="1" ht="24" customHeight="1" spans="1:255">
      <c r="A85" s="64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  <c r="BH85" s="65"/>
      <c r="BI85" s="65"/>
      <c r="BJ85" s="65"/>
      <c r="BK85" s="65"/>
      <c r="BL85" s="65"/>
      <c r="BM85" s="65"/>
      <c r="BN85" s="65"/>
      <c r="BO85" s="65"/>
      <c r="BP85" s="65"/>
      <c r="BQ85" s="65"/>
      <c r="BR85" s="65"/>
      <c r="BS85" s="65"/>
      <c r="BT85" s="65"/>
      <c r="BU85" s="65"/>
      <c r="BV85" s="65"/>
      <c r="BW85" s="65"/>
      <c r="BX85" s="65"/>
      <c r="BY85" s="65"/>
      <c r="BZ85" s="65"/>
      <c r="CA85" s="65"/>
      <c r="CB85" s="65"/>
      <c r="CC85" s="65"/>
      <c r="CD85" s="65"/>
      <c r="CE85" s="65"/>
      <c r="CF85" s="65"/>
      <c r="CG85" s="65"/>
      <c r="CH85" s="65"/>
      <c r="CI85" s="65"/>
      <c r="CJ85" s="65"/>
      <c r="CK85" s="65"/>
      <c r="CL85" s="65"/>
      <c r="CM85" s="65"/>
      <c r="CN85" s="65"/>
      <c r="CO85" s="65"/>
      <c r="CP85" s="65"/>
      <c r="CQ85" s="65"/>
      <c r="CR85" s="65"/>
      <c r="CS85" s="65"/>
      <c r="CT85" s="65"/>
      <c r="CU85" s="65"/>
      <c r="CV85" s="65"/>
      <c r="CW85" s="65"/>
      <c r="CX85" s="65"/>
      <c r="CY85" s="65"/>
      <c r="CZ85" s="65"/>
      <c r="DA85" s="65"/>
      <c r="DB85" s="65"/>
      <c r="DC85" s="65"/>
      <c r="DD85" s="65"/>
      <c r="DE85" s="65"/>
      <c r="DF85" s="65"/>
      <c r="DG85" s="65"/>
      <c r="DH85" s="65"/>
      <c r="DI85" s="65"/>
      <c r="DJ85" s="65"/>
      <c r="DK85" s="65"/>
      <c r="DL85" s="65"/>
      <c r="DM85" s="65"/>
      <c r="DN85" s="65"/>
      <c r="DO85" s="65"/>
      <c r="DP85" s="65"/>
      <c r="DQ85" s="65"/>
      <c r="DR85" s="65"/>
      <c r="DS85" s="65"/>
      <c r="DT85" s="65"/>
      <c r="DU85" s="65"/>
      <c r="DV85" s="65"/>
      <c r="DW85" s="65"/>
      <c r="DX85" s="65"/>
      <c r="DY85" s="65"/>
      <c r="DZ85" s="65"/>
      <c r="EA85" s="65"/>
      <c r="EB85" s="65"/>
      <c r="EC85" s="65"/>
      <c r="ED85" s="65"/>
      <c r="EE85" s="65"/>
      <c r="EF85" s="65"/>
      <c r="EG85" s="65"/>
      <c r="EH85" s="65"/>
      <c r="EI85" s="65"/>
      <c r="EJ85" s="65"/>
      <c r="EK85" s="65"/>
      <c r="EL85" s="65"/>
      <c r="EM85" s="65"/>
      <c r="EN85" s="65"/>
      <c r="EO85" s="65"/>
      <c r="EP85" s="65"/>
      <c r="EQ85" s="65"/>
      <c r="ER85" s="65"/>
      <c r="ES85" s="65"/>
      <c r="ET85" s="65"/>
      <c r="EU85" s="65"/>
      <c r="EV85" s="65"/>
      <c r="EW85" s="65"/>
      <c r="EX85" s="65"/>
      <c r="EY85" s="65"/>
      <c r="EZ85" s="65"/>
      <c r="FA85" s="65"/>
      <c r="FB85" s="65"/>
      <c r="FC85" s="65"/>
      <c r="FD85" s="65"/>
      <c r="FE85" s="65"/>
      <c r="FF85" s="65"/>
      <c r="FG85" s="65"/>
      <c r="FH85" s="65"/>
      <c r="FI85" s="65"/>
      <c r="FJ85" s="65"/>
      <c r="FK85" s="65"/>
      <c r="FL85" s="65"/>
      <c r="FM85" s="65"/>
      <c r="FN85" s="65"/>
      <c r="FO85" s="65"/>
      <c r="FP85" s="65"/>
      <c r="FQ85" s="65"/>
      <c r="FR85" s="65"/>
      <c r="FS85" s="65"/>
      <c r="FT85" s="65"/>
      <c r="FU85" s="65"/>
      <c r="FV85" s="65"/>
      <c r="FW85" s="65"/>
      <c r="FX85" s="65"/>
      <c r="FY85" s="65"/>
      <c r="FZ85" s="65"/>
      <c r="GA85" s="65"/>
      <c r="GB85" s="65"/>
      <c r="GC85" s="65"/>
      <c r="GD85" s="65"/>
      <c r="GE85" s="65"/>
      <c r="GF85" s="65"/>
      <c r="GG85" s="65"/>
      <c r="GH85" s="65"/>
      <c r="GI85" s="65"/>
      <c r="GJ85" s="65"/>
      <c r="GK85" s="65"/>
      <c r="GL85" s="65"/>
      <c r="GM85" s="65"/>
      <c r="GN85" s="65"/>
      <c r="GO85" s="65"/>
      <c r="GP85" s="65"/>
      <c r="GQ85" s="65"/>
      <c r="GR85" s="65"/>
      <c r="GS85" s="65"/>
      <c r="GT85" s="65"/>
      <c r="GU85" s="65"/>
      <c r="GV85" s="65"/>
      <c r="GW85" s="65"/>
      <c r="GX85" s="65"/>
      <c r="GY85" s="65"/>
      <c r="GZ85" s="65"/>
      <c r="HA85" s="65"/>
      <c r="HB85" s="65"/>
      <c r="HC85" s="65"/>
      <c r="HD85" s="65"/>
      <c r="HE85" s="65"/>
      <c r="HF85" s="65"/>
      <c r="HG85" s="65"/>
      <c r="HH85" s="65"/>
      <c r="HI85" s="65"/>
      <c r="HJ85" s="65"/>
      <c r="HK85" s="65"/>
      <c r="HL85" s="65"/>
      <c r="HM85" s="65"/>
      <c r="HN85" s="65"/>
      <c r="HO85" s="65"/>
      <c r="HP85" s="65"/>
      <c r="HQ85" s="65"/>
      <c r="HR85" s="65"/>
      <c r="HS85" s="65"/>
      <c r="HT85" s="65"/>
      <c r="HU85" s="65"/>
      <c r="HV85" s="65"/>
      <c r="HW85" s="65"/>
      <c r="HX85" s="65"/>
      <c r="HY85" s="65"/>
      <c r="HZ85" s="65"/>
      <c r="IA85" s="65"/>
      <c r="IB85" s="65"/>
      <c r="IC85" s="65"/>
      <c r="ID85" s="65"/>
      <c r="IE85" s="65"/>
      <c r="IF85" s="65"/>
      <c r="IG85" s="65"/>
      <c r="IH85" s="65"/>
      <c r="II85" s="65"/>
      <c r="IJ85" s="65"/>
      <c r="IK85" s="65"/>
      <c r="IL85" s="65"/>
      <c r="IM85" s="65"/>
      <c r="IN85" s="65"/>
      <c r="IO85" s="65"/>
      <c r="IP85" s="65"/>
      <c r="IQ85" s="65"/>
      <c r="IR85" s="65"/>
      <c r="IS85" s="65"/>
      <c r="IT85" s="65"/>
      <c r="IU85" s="65"/>
    </row>
    <row r="86" s="63" customFormat="1" ht="24" customHeight="1" spans="1:255">
      <c r="A86" s="64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5"/>
      <c r="BS86" s="65"/>
      <c r="BT86" s="65"/>
      <c r="BU86" s="65"/>
      <c r="BV86" s="65"/>
      <c r="BW86" s="65"/>
      <c r="BX86" s="65"/>
      <c r="BY86" s="65"/>
      <c r="BZ86" s="65"/>
      <c r="CA86" s="65"/>
      <c r="CB86" s="65"/>
      <c r="CC86" s="65"/>
      <c r="CD86" s="65"/>
      <c r="CE86" s="65"/>
      <c r="CF86" s="65"/>
      <c r="CG86" s="65"/>
      <c r="CH86" s="65"/>
      <c r="CI86" s="65"/>
      <c r="CJ86" s="65"/>
      <c r="CK86" s="65"/>
      <c r="CL86" s="65"/>
      <c r="CM86" s="65"/>
      <c r="CN86" s="65"/>
      <c r="CO86" s="65"/>
      <c r="CP86" s="65"/>
      <c r="CQ86" s="65"/>
      <c r="CR86" s="65"/>
      <c r="CS86" s="65"/>
      <c r="CT86" s="65"/>
      <c r="CU86" s="65"/>
      <c r="CV86" s="65"/>
      <c r="CW86" s="65"/>
      <c r="CX86" s="65"/>
      <c r="CY86" s="65"/>
      <c r="CZ86" s="65"/>
      <c r="DA86" s="65"/>
      <c r="DB86" s="65"/>
      <c r="DC86" s="65"/>
      <c r="DD86" s="65"/>
      <c r="DE86" s="65"/>
      <c r="DF86" s="65"/>
      <c r="DG86" s="65"/>
      <c r="DH86" s="65"/>
      <c r="DI86" s="65"/>
      <c r="DJ86" s="65"/>
      <c r="DK86" s="65"/>
      <c r="DL86" s="65"/>
      <c r="DM86" s="65"/>
      <c r="DN86" s="65"/>
      <c r="DO86" s="65"/>
      <c r="DP86" s="65"/>
      <c r="DQ86" s="65"/>
      <c r="DR86" s="65"/>
      <c r="DS86" s="65"/>
      <c r="DT86" s="65"/>
      <c r="DU86" s="65"/>
      <c r="DV86" s="65"/>
      <c r="DW86" s="65"/>
      <c r="DX86" s="65"/>
      <c r="DY86" s="65"/>
      <c r="DZ86" s="65"/>
      <c r="EA86" s="65"/>
      <c r="EB86" s="65"/>
      <c r="EC86" s="65"/>
      <c r="ED86" s="65"/>
      <c r="EE86" s="65"/>
      <c r="EF86" s="65"/>
      <c r="EG86" s="65"/>
      <c r="EH86" s="65"/>
      <c r="EI86" s="65"/>
      <c r="EJ86" s="65"/>
      <c r="EK86" s="65"/>
      <c r="EL86" s="65"/>
      <c r="EM86" s="65"/>
      <c r="EN86" s="65"/>
      <c r="EO86" s="65"/>
      <c r="EP86" s="65"/>
      <c r="EQ86" s="65"/>
      <c r="ER86" s="65"/>
      <c r="ES86" s="65"/>
      <c r="ET86" s="65"/>
      <c r="EU86" s="65"/>
      <c r="EV86" s="65"/>
      <c r="EW86" s="65"/>
      <c r="EX86" s="65"/>
      <c r="EY86" s="65"/>
      <c r="EZ86" s="65"/>
      <c r="FA86" s="65"/>
      <c r="FB86" s="65"/>
      <c r="FC86" s="65"/>
      <c r="FD86" s="65"/>
      <c r="FE86" s="65"/>
      <c r="FF86" s="65"/>
      <c r="FG86" s="65"/>
      <c r="FH86" s="65"/>
      <c r="FI86" s="65"/>
      <c r="FJ86" s="65"/>
      <c r="FK86" s="65"/>
      <c r="FL86" s="65"/>
      <c r="FM86" s="65"/>
      <c r="FN86" s="65"/>
      <c r="FO86" s="65"/>
      <c r="FP86" s="65"/>
      <c r="FQ86" s="65"/>
      <c r="FR86" s="65"/>
      <c r="FS86" s="65"/>
      <c r="FT86" s="65"/>
      <c r="FU86" s="65"/>
      <c r="FV86" s="65"/>
      <c r="FW86" s="65"/>
      <c r="FX86" s="65"/>
      <c r="FY86" s="65"/>
      <c r="FZ86" s="65"/>
      <c r="GA86" s="65"/>
      <c r="GB86" s="65"/>
      <c r="GC86" s="65"/>
      <c r="GD86" s="65"/>
      <c r="GE86" s="65"/>
      <c r="GF86" s="65"/>
      <c r="GG86" s="65"/>
      <c r="GH86" s="65"/>
      <c r="GI86" s="65"/>
      <c r="GJ86" s="65"/>
      <c r="GK86" s="65"/>
      <c r="GL86" s="65"/>
      <c r="GM86" s="65"/>
      <c r="GN86" s="65"/>
      <c r="GO86" s="65"/>
      <c r="GP86" s="65"/>
      <c r="GQ86" s="65"/>
      <c r="GR86" s="65"/>
      <c r="GS86" s="65"/>
      <c r="GT86" s="65"/>
      <c r="GU86" s="65"/>
      <c r="GV86" s="65"/>
      <c r="GW86" s="65"/>
      <c r="GX86" s="65"/>
      <c r="GY86" s="65"/>
      <c r="GZ86" s="65"/>
      <c r="HA86" s="65"/>
      <c r="HB86" s="65"/>
      <c r="HC86" s="65"/>
      <c r="HD86" s="65"/>
      <c r="HE86" s="65"/>
      <c r="HF86" s="65"/>
      <c r="HG86" s="65"/>
      <c r="HH86" s="65"/>
      <c r="HI86" s="65"/>
      <c r="HJ86" s="65"/>
      <c r="HK86" s="65"/>
      <c r="HL86" s="65"/>
      <c r="HM86" s="65"/>
      <c r="HN86" s="65"/>
      <c r="HO86" s="65"/>
      <c r="HP86" s="65"/>
      <c r="HQ86" s="65"/>
      <c r="HR86" s="65"/>
      <c r="HS86" s="65"/>
      <c r="HT86" s="65"/>
      <c r="HU86" s="65"/>
      <c r="HV86" s="65"/>
      <c r="HW86" s="65"/>
      <c r="HX86" s="65"/>
      <c r="HY86" s="65"/>
      <c r="HZ86" s="65"/>
      <c r="IA86" s="65"/>
      <c r="IB86" s="65"/>
      <c r="IC86" s="65"/>
      <c r="ID86" s="65"/>
      <c r="IE86" s="65"/>
      <c r="IF86" s="65"/>
      <c r="IG86" s="65"/>
      <c r="IH86" s="65"/>
      <c r="II86" s="65"/>
      <c r="IJ86" s="65"/>
      <c r="IK86" s="65"/>
      <c r="IL86" s="65"/>
      <c r="IM86" s="65"/>
      <c r="IN86" s="65"/>
      <c r="IO86" s="65"/>
      <c r="IP86" s="65"/>
      <c r="IQ86" s="65"/>
      <c r="IR86" s="65"/>
      <c r="IS86" s="65"/>
      <c r="IT86" s="65"/>
      <c r="IU86" s="65"/>
    </row>
    <row r="87" s="63" customFormat="1" ht="24" customHeight="1" spans="1:255">
      <c r="A87" s="64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  <c r="BV87" s="65"/>
      <c r="BW87" s="65"/>
      <c r="BX87" s="65"/>
      <c r="BY87" s="65"/>
      <c r="BZ87" s="65"/>
      <c r="CA87" s="65"/>
      <c r="CB87" s="65"/>
      <c r="CC87" s="65"/>
      <c r="CD87" s="65"/>
      <c r="CE87" s="65"/>
      <c r="CF87" s="65"/>
      <c r="CG87" s="65"/>
      <c r="CH87" s="65"/>
      <c r="CI87" s="65"/>
      <c r="CJ87" s="65"/>
      <c r="CK87" s="65"/>
      <c r="CL87" s="65"/>
      <c r="CM87" s="65"/>
      <c r="CN87" s="65"/>
      <c r="CO87" s="65"/>
      <c r="CP87" s="65"/>
      <c r="CQ87" s="65"/>
      <c r="CR87" s="65"/>
      <c r="CS87" s="65"/>
      <c r="CT87" s="65"/>
      <c r="CU87" s="65"/>
      <c r="CV87" s="65"/>
      <c r="CW87" s="65"/>
      <c r="CX87" s="65"/>
      <c r="CY87" s="65"/>
      <c r="CZ87" s="65"/>
      <c r="DA87" s="65"/>
      <c r="DB87" s="65"/>
      <c r="DC87" s="65"/>
      <c r="DD87" s="65"/>
      <c r="DE87" s="65"/>
      <c r="DF87" s="65"/>
      <c r="DG87" s="65"/>
      <c r="DH87" s="65"/>
      <c r="DI87" s="65"/>
      <c r="DJ87" s="65"/>
      <c r="DK87" s="65"/>
      <c r="DL87" s="65"/>
      <c r="DM87" s="65"/>
      <c r="DN87" s="65"/>
      <c r="DO87" s="65"/>
      <c r="DP87" s="65"/>
      <c r="DQ87" s="65"/>
      <c r="DR87" s="65"/>
      <c r="DS87" s="65"/>
      <c r="DT87" s="65"/>
      <c r="DU87" s="65"/>
      <c r="DV87" s="65"/>
      <c r="DW87" s="65"/>
      <c r="DX87" s="65"/>
      <c r="DY87" s="65"/>
      <c r="DZ87" s="65"/>
      <c r="EA87" s="65"/>
      <c r="EB87" s="65"/>
      <c r="EC87" s="65"/>
      <c r="ED87" s="65"/>
      <c r="EE87" s="65"/>
      <c r="EF87" s="65"/>
      <c r="EG87" s="65"/>
      <c r="EH87" s="65"/>
      <c r="EI87" s="65"/>
      <c r="EJ87" s="65"/>
      <c r="EK87" s="65"/>
      <c r="EL87" s="65"/>
      <c r="EM87" s="65"/>
      <c r="EN87" s="65"/>
      <c r="EO87" s="65"/>
      <c r="EP87" s="65"/>
      <c r="EQ87" s="65"/>
      <c r="ER87" s="65"/>
      <c r="ES87" s="65"/>
      <c r="ET87" s="65"/>
      <c r="EU87" s="65"/>
      <c r="EV87" s="65"/>
      <c r="EW87" s="65"/>
      <c r="EX87" s="65"/>
      <c r="EY87" s="65"/>
      <c r="EZ87" s="65"/>
      <c r="FA87" s="65"/>
      <c r="FB87" s="65"/>
      <c r="FC87" s="65"/>
      <c r="FD87" s="65"/>
      <c r="FE87" s="65"/>
      <c r="FF87" s="65"/>
      <c r="FG87" s="65"/>
      <c r="FH87" s="65"/>
      <c r="FI87" s="65"/>
      <c r="FJ87" s="65"/>
      <c r="FK87" s="65"/>
      <c r="FL87" s="65"/>
      <c r="FM87" s="65"/>
      <c r="FN87" s="65"/>
      <c r="FO87" s="65"/>
      <c r="FP87" s="65"/>
      <c r="FQ87" s="65"/>
      <c r="FR87" s="65"/>
      <c r="FS87" s="65"/>
      <c r="FT87" s="65"/>
      <c r="FU87" s="65"/>
      <c r="FV87" s="65"/>
      <c r="FW87" s="65"/>
      <c r="FX87" s="65"/>
      <c r="FY87" s="65"/>
      <c r="FZ87" s="65"/>
      <c r="GA87" s="65"/>
      <c r="GB87" s="65"/>
      <c r="GC87" s="65"/>
      <c r="GD87" s="65"/>
      <c r="GE87" s="65"/>
      <c r="GF87" s="65"/>
      <c r="GG87" s="65"/>
      <c r="GH87" s="65"/>
      <c r="GI87" s="65"/>
      <c r="GJ87" s="65"/>
      <c r="GK87" s="65"/>
      <c r="GL87" s="65"/>
      <c r="GM87" s="65"/>
      <c r="GN87" s="65"/>
      <c r="GO87" s="65"/>
      <c r="GP87" s="65"/>
      <c r="GQ87" s="65"/>
      <c r="GR87" s="65"/>
      <c r="GS87" s="65"/>
      <c r="GT87" s="65"/>
      <c r="GU87" s="65"/>
      <c r="GV87" s="65"/>
      <c r="GW87" s="65"/>
      <c r="GX87" s="65"/>
      <c r="GY87" s="65"/>
      <c r="GZ87" s="65"/>
      <c r="HA87" s="65"/>
      <c r="HB87" s="65"/>
      <c r="HC87" s="65"/>
      <c r="HD87" s="65"/>
      <c r="HE87" s="65"/>
      <c r="HF87" s="65"/>
      <c r="HG87" s="65"/>
      <c r="HH87" s="65"/>
      <c r="HI87" s="65"/>
      <c r="HJ87" s="65"/>
      <c r="HK87" s="65"/>
      <c r="HL87" s="65"/>
      <c r="HM87" s="65"/>
      <c r="HN87" s="65"/>
      <c r="HO87" s="65"/>
      <c r="HP87" s="65"/>
      <c r="HQ87" s="65"/>
      <c r="HR87" s="65"/>
      <c r="HS87" s="65"/>
      <c r="HT87" s="65"/>
      <c r="HU87" s="65"/>
      <c r="HV87" s="65"/>
      <c r="HW87" s="65"/>
      <c r="HX87" s="65"/>
      <c r="HY87" s="65"/>
      <c r="HZ87" s="65"/>
      <c r="IA87" s="65"/>
      <c r="IB87" s="65"/>
      <c r="IC87" s="65"/>
      <c r="ID87" s="65"/>
      <c r="IE87" s="65"/>
      <c r="IF87" s="65"/>
      <c r="IG87" s="65"/>
      <c r="IH87" s="65"/>
      <c r="II87" s="65"/>
      <c r="IJ87" s="65"/>
      <c r="IK87" s="65"/>
      <c r="IL87" s="65"/>
      <c r="IM87" s="65"/>
      <c r="IN87" s="65"/>
      <c r="IO87" s="65"/>
      <c r="IP87" s="65"/>
      <c r="IQ87" s="65"/>
      <c r="IR87" s="65"/>
      <c r="IS87" s="65"/>
      <c r="IT87" s="65"/>
      <c r="IU87" s="65"/>
    </row>
    <row r="88" s="63" customFormat="1" ht="24" customHeight="1" spans="1:255">
      <c r="A88" s="64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  <c r="BV88" s="65"/>
      <c r="BW88" s="65"/>
      <c r="BX88" s="65"/>
      <c r="BY88" s="65"/>
      <c r="BZ88" s="65"/>
      <c r="CA88" s="65"/>
      <c r="CB88" s="65"/>
      <c r="CC88" s="65"/>
      <c r="CD88" s="65"/>
      <c r="CE88" s="65"/>
      <c r="CF88" s="65"/>
      <c r="CG88" s="65"/>
      <c r="CH88" s="65"/>
      <c r="CI88" s="65"/>
      <c r="CJ88" s="65"/>
      <c r="CK88" s="65"/>
      <c r="CL88" s="65"/>
      <c r="CM88" s="65"/>
      <c r="CN88" s="65"/>
      <c r="CO88" s="65"/>
      <c r="CP88" s="65"/>
      <c r="CQ88" s="65"/>
      <c r="CR88" s="65"/>
      <c r="CS88" s="65"/>
      <c r="CT88" s="65"/>
      <c r="CU88" s="65"/>
      <c r="CV88" s="65"/>
      <c r="CW88" s="65"/>
      <c r="CX88" s="65"/>
      <c r="CY88" s="65"/>
      <c r="CZ88" s="65"/>
      <c r="DA88" s="65"/>
      <c r="DB88" s="65"/>
      <c r="DC88" s="65"/>
      <c r="DD88" s="65"/>
      <c r="DE88" s="65"/>
      <c r="DF88" s="65"/>
      <c r="DG88" s="65"/>
      <c r="DH88" s="65"/>
      <c r="DI88" s="65"/>
      <c r="DJ88" s="65"/>
      <c r="DK88" s="65"/>
      <c r="DL88" s="65"/>
      <c r="DM88" s="65"/>
      <c r="DN88" s="65"/>
      <c r="DO88" s="65"/>
      <c r="DP88" s="65"/>
      <c r="DQ88" s="65"/>
      <c r="DR88" s="65"/>
      <c r="DS88" s="65"/>
      <c r="DT88" s="65"/>
      <c r="DU88" s="65"/>
      <c r="DV88" s="65"/>
      <c r="DW88" s="65"/>
      <c r="DX88" s="65"/>
      <c r="DY88" s="65"/>
      <c r="DZ88" s="65"/>
      <c r="EA88" s="65"/>
      <c r="EB88" s="65"/>
      <c r="EC88" s="65"/>
      <c r="ED88" s="65"/>
      <c r="EE88" s="65"/>
      <c r="EF88" s="65"/>
      <c r="EG88" s="65"/>
      <c r="EH88" s="65"/>
      <c r="EI88" s="65"/>
      <c r="EJ88" s="65"/>
      <c r="EK88" s="65"/>
      <c r="EL88" s="65"/>
      <c r="EM88" s="65"/>
      <c r="EN88" s="65"/>
      <c r="EO88" s="65"/>
      <c r="EP88" s="65"/>
      <c r="EQ88" s="65"/>
      <c r="ER88" s="65"/>
      <c r="ES88" s="65"/>
      <c r="ET88" s="65"/>
      <c r="EU88" s="65"/>
      <c r="EV88" s="65"/>
      <c r="EW88" s="65"/>
      <c r="EX88" s="65"/>
      <c r="EY88" s="65"/>
      <c r="EZ88" s="65"/>
      <c r="FA88" s="65"/>
      <c r="FB88" s="65"/>
      <c r="FC88" s="65"/>
      <c r="FD88" s="65"/>
      <c r="FE88" s="65"/>
      <c r="FF88" s="65"/>
      <c r="FG88" s="65"/>
      <c r="FH88" s="65"/>
      <c r="FI88" s="65"/>
      <c r="FJ88" s="65"/>
      <c r="FK88" s="65"/>
      <c r="FL88" s="65"/>
      <c r="FM88" s="65"/>
      <c r="FN88" s="65"/>
      <c r="FO88" s="65"/>
      <c r="FP88" s="65"/>
      <c r="FQ88" s="65"/>
      <c r="FR88" s="65"/>
      <c r="FS88" s="65"/>
      <c r="FT88" s="65"/>
      <c r="FU88" s="65"/>
      <c r="FV88" s="65"/>
      <c r="FW88" s="65"/>
      <c r="FX88" s="65"/>
      <c r="FY88" s="65"/>
      <c r="FZ88" s="65"/>
      <c r="GA88" s="65"/>
      <c r="GB88" s="65"/>
      <c r="GC88" s="65"/>
      <c r="GD88" s="65"/>
      <c r="GE88" s="65"/>
      <c r="GF88" s="65"/>
      <c r="GG88" s="65"/>
      <c r="GH88" s="65"/>
      <c r="GI88" s="65"/>
      <c r="GJ88" s="65"/>
      <c r="GK88" s="65"/>
      <c r="GL88" s="65"/>
      <c r="GM88" s="65"/>
      <c r="GN88" s="65"/>
      <c r="GO88" s="65"/>
      <c r="GP88" s="65"/>
      <c r="GQ88" s="65"/>
      <c r="GR88" s="65"/>
      <c r="GS88" s="65"/>
      <c r="GT88" s="65"/>
      <c r="GU88" s="65"/>
      <c r="GV88" s="65"/>
      <c r="GW88" s="65"/>
      <c r="GX88" s="65"/>
      <c r="GY88" s="65"/>
      <c r="GZ88" s="65"/>
      <c r="HA88" s="65"/>
      <c r="HB88" s="65"/>
      <c r="HC88" s="65"/>
      <c r="HD88" s="65"/>
      <c r="HE88" s="65"/>
      <c r="HF88" s="65"/>
      <c r="HG88" s="65"/>
      <c r="HH88" s="65"/>
      <c r="HI88" s="65"/>
      <c r="HJ88" s="65"/>
      <c r="HK88" s="65"/>
      <c r="HL88" s="65"/>
      <c r="HM88" s="65"/>
      <c r="HN88" s="65"/>
      <c r="HO88" s="65"/>
      <c r="HP88" s="65"/>
      <c r="HQ88" s="65"/>
      <c r="HR88" s="65"/>
      <c r="HS88" s="65"/>
      <c r="HT88" s="65"/>
      <c r="HU88" s="65"/>
      <c r="HV88" s="65"/>
      <c r="HW88" s="65"/>
      <c r="HX88" s="65"/>
      <c r="HY88" s="65"/>
      <c r="HZ88" s="65"/>
      <c r="IA88" s="65"/>
      <c r="IB88" s="65"/>
      <c r="IC88" s="65"/>
      <c r="ID88" s="65"/>
      <c r="IE88" s="65"/>
      <c r="IF88" s="65"/>
      <c r="IG88" s="65"/>
      <c r="IH88" s="65"/>
      <c r="II88" s="65"/>
      <c r="IJ88" s="65"/>
      <c r="IK88" s="65"/>
      <c r="IL88" s="65"/>
      <c r="IM88" s="65"/>
      <c r="IN88" s="65"/>
      <c r="IO88" s="65"/>
      <c r="IP88" s="65"/>
      <c r="IQ88" s="65"/>
      <c r="IR88" s="65"/>
      <c r="IS88" s="65"/>
      <c r="IT88" s="65"/>
      <c r="IU88" s="65"/>
    </row>
    <row r="89" s="63" customFormat="1" ht="24" customHeight="1" spans="1:255">
      <c r="A89" s="64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  <c r="BW89" s="65"/>
      <c r="BX89" s="65"/>
      <c r="BY89" s="65"/>
      <c r="BZ89" s="65"/>
      <c r="CA89" s="65"/>
      <c r="CB89" s="65"/>
      <c r="CC89" s="65"/>
      <c r="CD89" s="65"/>
      <c r="CE89" s="65"/>
      <c r="CF89" s="65"/>
      <c r="CG89" s="65"/>
      <c r="CH89" s="65"/>
      <c r="CI89" s="65"/>
      <c r="CJ89" s="65"/>
      <c r="CK89" s="65"/>
      <c r="CL89" s="65"/>
      <c r="CM89" s="65"/>
      <c r="CN89" s="65"/>
      <c r="CO89" s="65"/>
      <c r="CP89" s="65"/>
      <c r="CQ89" s="65"/>
      <c r="CR89" s="65"/>
      <c r="CS89" s="65"/>
      <c r="CT89" s="65"/>
      <c r="CU89" s="65"/>
      <c r="CV89" s="65"/>
      <c r="CW89" s="65"/>
      <c r="CX89" s="65"/>
      <c r="CY89" s="65"/>
      <c r="CZ89" s="65"/>
      <c r="DA89" s="65"/>
      <c r="DB89" s="65"/>
      <c r="DC89" s="65"/>
      <c r="DD89" s="65"/>
      <c r="DE89" s="65"/>
      <c r="DF89" s="65"/>
      <c r="DG89" s="65"/>
      <c r="DH89" s="65"/>
      <c r="DI89" s="65"/>
      <c r="DJ89" s="65"/>
      <c r="DK89" s="65"/>
      <c r="DL89" s="65"/>
      <c r="DM89" s="65"/>
      <c r="DN89" s="65"/>
      <c r="DO89" s="65"/>
      <c r="DP89" s="65"/>
      <c r="DQ89" s="65"/>
      <c r="DR89" s="65"/>
      <c r="DS89" s="65"/>
      <c r="DT89" s="65"/>
      <c r="DU89" s="65"/>
      <c r="DV89" s="65"/>
      <c r="DW89" s="65"/>
      <c r="DX89" s="65"/>
      <c r="DY89" s="65"/>
      <c r="DZ89" s="65"/>
      <c r="EA89" s="65"/>
      <c r="EB89" s="65"/>
      <c r="EC89" s="65"/>
      <c r="ED89" s="65"/>
      <c r="EE89" s="65"/>
      <c r="EF89" s="65"/>
      <c r="EG89" s="65"/>
      <c r="EH89" s="65"/>
      <c r="EI89" s="65"/>
      <c r="EJ89" s="65"/>
      <c r="EK89" s="65"/>
      <c r="EL89" s="65"/>
      <c r="EM89" s="65"/>
      <c r="EN89" s="65"/>
      <c r="EO89" s="65"/>
      <c r="EP89" s="65"/>
      <c r="EQ89" s="65"/>
      <c r="ER89" s="65"/>
      <c r="ES89" s="65"/>
      <c r="ET89" s="65"/>
      <c r="EU89" s="65"/>
      <c r="EV89" s="65"/>
      <c r="EW89" s="65"/>
      <c r="EX89" s="65"/>
      <c r="EY89" s="65"/>
      <c r="EZ89" s="65"/>
      <c r="FA89" s="65"/>
      <c r="FB89" s="65"/>
      <c r="FC89" s="65"/>
      <c r="FD89" s="65"/>
      <c r="FE89" s="65"/>
      <c r="FF89" s="65"/>
      <c r="FG89" s="65"/>
      <c r="FH89" s="65"/>
      <c r="FI89" s="65"/>
      <c r="FJ89" s="65"/>
      <c r="FK89" s="65"/>
      <c r="FL89" s="65"/>
      <c r="FM89" s="65"/>
      <c r="FN89" s="65"/>
      <c r="FO89" s="65"/>
      <c r="FP89" s="65"/>
      <c r="FQ89" s="65"/>
      <c r="FR89" s="65"/>
      <c r="FS89" s="65"/>
      <c r="FT89" s="65"/>
      <c r="FU89" s="65"/>
      <c r="FV89" s="65"/>
      <c r="FW89" s="65"/>
      <c r="FX89" s="65"/>
      <c r="FY89" s="65"/>
      <c r="FZ89" s="65"/>
      <c r="GA89" s="65"/>
      <c r="GB89" s="65"/>
      <c r="GC89" s="65"/>
      <c r="GD89" s="65"/>
      <c r="GE89" s="65"/>
      <c r="GF89" s="65"/>
      <c r="GG89" s="65"/>
      <c r="GH89" s="65"/>
      <c r="GI89" s="65"/>
      <c r="GJ89" s="65"/>
      <c r="GK89" s="65"/>
      <c r="GL89" s="65"/>
      <c r="GM89" s="65"/>
      <c r="GN89" s="65"/>
      <c r="GO89" s="65"/>
      <c r="GP89" s="65"/>
      <c r="GQ89" s="65"/>
      <c r="GR89" s="65"/>
      <c r="GS89" s="65"/>
      <c r="GT89" s="65"/>
      <c r="GU89" s="65"/>
      <c r="GV89" s="65"/>
      <c r="GW89" s="65"/>
      <c r="GX89" s="65"/>
      <c r="GY89" s="65"/>
      <c r="GZ89" s="65"/>
      <c r="HA89" s="65"/>
      <c r="HB89" s="65"/>
      <c r="HC89" s="65"/>
      <c r="HD89" s="65"/>
      <c r="HE89" s="65"/>
      <c r="HF89" s="65"/>
      <c r="HG89" s="65"/>
      <c r="HH89" s="65"/>
      <c r="HI89" s="65"/>
      <c r="HJ89" s="65"/>
      <c r="HK89" s="65"/>
      <c r="HL89" s="65"/>
      <c r="HM89" s="65"/>
      <c r="HN89" s="65"/>
      <c r="HO89" s="65"/>
      <c r="HP89" s="65"/>
      <c r="HQ89" s="65"/>
      <c r="HR89" s="65"/>
      <c r="HS89" s="65"/>
      <c r="HT89" s="65"/>
      <c r="HU89" s="65"/>
      <c r="HV89" s="65"/>
      <c r="HW89" s="65"/>
      <c r="HX89" s="65"/>
      <c r="HY89" s="65"/>
      <c r="HZ89" s="65"/>
      <c r="IA89" s="65"/>
      <c r="IB89" s="65"/>
      <c r="IC89" s="65"/>
      <c r="ID89" s="65"/>
      <c r="IE89" s="65"/>
      <c r="IF89" s="65"/>
      <c r="IG89" s="65"/>
      <c r="IH89" s="65"/>
      <c r="II89" s="65"/>
      <c r="IJ89" s="65"/>
      <c r="IK89" s="65"/>
      <c r="IL89" s="65"/>
      <c r="IM89" s="65"/>
      <c r="IN89" s="65"/>
      <c r="IO89" s="65"/>
      <c r="IP89" s="65"/>
      <c r="IQ89" s="65"/>
      <c r="IR89" s="65"/>
      <c r="IS89" s="65"/>
      <c r="IT89" s="65"/>
      <c r="IU89" s="65"/>
    </row>
    <row r="90" s="63" customFormat="1" ht="24" customHeight="1" spans="1:255">
      <c r="A90" s="64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/>
      <c r="BX90" s="65"/>
      <c r="BY90" s="65"/>
      <c r="BZ90" s="65"/>
      <c r="CA90" s="65"/>
      <c r="CB90" s="65"/>
      <c r="CC90" s="65"/>
      <c r="CD90" s="65"/>
      <c r="CE90" s="65"/>
      <c r="CF90" s="65"/>
      <c r="CG90" s="65"/>
      <c r="CH90" s="65"/>
      <c r="CI90" s="65"/>
      <c r="CJ90" s="65"/>
      <c r="CK90" s="65"/>
      <c r="CL90" s="65"/>
      <c r="CM90" s="65"/>
      <c r="CN90" s="65"/>
      <c r="CO90" s="65"/>
      <c r="CP90" s="65"/>
      <c r="CQ90" s="65"/>
      <c r="CR90" s="65"/>
      <c r="CS90" s="65"/>
      <c r="CT90" s="65"/>
      <c r="CU90" s="65"/>
      <c r="CV90" s="65"/>
      <c r="CW90" s="65"/>
      <c r="CX90" s="65"/>
      <c r="CY90" s="65"/>
      <c r="CZ90" s="65"/>
      <c r="DA90" s="65"/>
      <c r="DB90" s="65"/>
      <c r="DC90" s="65"/>
      <c r="DD90" s="65"/>
      <c r="DE90" s="65"/>
      <c r="DF90" s="65"/>
      <c r="DG90" s="65"/>
      <c r="DH90" s="65"/>
      <c r="DI90" s="65"/>
      <c r="DJ90" s="65"/>
      <c r="DK90" s="65"/>
      <c r="DL90" s="65"/>
      <c r="DM90" s="65"/>
      <c r="DN90" s="65"/>
      <c r="DO90" s="65"/>
      <c r="DP90" s="65"/>
      <c r="DQ90" s="65"/>
      <c r="DR90" s="65"/>
      <c r="DS90" s="65"/>
      <c r="DT90" s="65"/>
      <c r="DU90" s="65"/>
      <c r="DV90" s="65"/>
      <c r="DW90" s="65"/>
      <c r="DX90" s="65"/>
      <c r="DY90" s="65"/>
      <c r="DZ90" s="65"/>
      <c r="EA90" s="65"/>
      <c r="EB90" s="65"/>
      <c r="EC90" s="65"/>
      <c r="ED90" s="65"/>
      <c r="EE90" s="65"/>
      <c r="EF90" s="65"/>
      <c r="EG90" s="65"/>
      <c r="EH90" s="65"/>
      <c r="EI90" s="65"/>
      <c r="EJ90" s="65"/>
      <c r="EK90" s="65"/>
      <c r="EL90" s="65"/>
      <c r="EM90" s="65"/>
      <c r="EN90" s="65"/>
      <c r="EO90" s="65"/>
      <c r="EP90" s="65"/>
      <c r="EQ90" s="65"/>
      <c r="ER90" s="65"/>
      <c r="ES90" s="65"/>
      <c r="ET90" s="65"/>
      <c r="EU90" s="65"/>
      <c r="EV90" s="65"/>
      <c r="EW90" s="65"/>
      <c r="EX90" s="65"/>
      <c r="EY90" s="65"/>
      <c r="EZ90" s="65"/>
      <c r="FA90" s="65"/>
      <c r="FB90" s="65"/>
      <c r="FC90" s="65"/>
      <c r="FD90" s="65"/>
      <c r="FE90" s="65"/>
      <c r="FF90" s="65"/>
      <c r="FG90" s="65"/>
      <c r="FH90" s="65"/>
      <c r="FI90" s="65"/>
      <c r="FJ90" s="65"/>
      <c r="FK90" s="65"/>
      <c r="FL90" s="65"/>
      <c r="FM90" s="65"/>
      <c r="FN90" s="65"/>
      <c r="FO90" s="65"/>
      <c r="FP90" s="65"/>
      <c r="FQ90" s="65"/>
      <c r="FR90" s="65"/>
      <c r="FS90" s="65"/>
      <c r="FT90" s="65"/>
      <c r="FU90" s="65"/>
      <c r="FV90" s="65"/>
      <c r="FW90" s="65"/>
      <c r="FX90" s="65"/>
      <c r="FY90" s="65"/>
      <c r="FZ90" s="65"/>
      <c r="GA90" s="65"/>
      <c r="GB90" s="65"/>
      <c r="GC90" s="65"/>
      <c r="GD90" s="65"/>
      <c r="GE90" s="65"/>
      <c r="GF90" s="65"/>
      <c r="GG90" s="65"/>
      <c r="GH90" s="65"/>
      <c r="GI90" s="65"/>
      <c r="GJ90" s="65"/>
      <c r="GK90" s="65"/>
      <c r="GL90" s="65"/>
      <c r="GM90" s="65"/>
      <c r="GN90" s="65"/>
      <c r="GO90" s="65"/>
      <c r="GP90" s="65"/>
      <c r="GQ90" s="65"/>
      <c r="GR90" s="65"/>
      <c r="GS90" s="65"/>
      <c r="GT90" s="65"/>
      <c r="GU90" s="65"/>
      <c r="GV90" s="65"/>
      <c r="GW90" s="65"/>
      <c r="GX90" s="65"/>
      <c r="GY90" s="65"/>
      <c r="GZ90" s="65"/>
      <c r="HA90" s="65"/>
      <c r="HB90" s="65"/>
      <c r="HC90" s="65"/>
      <c r="HD90" s="65"/>
      <c r="HE90" s="65"/>
      <c r="HF90" s="65"/>
      <c r="HG90" s="65"/>
      <c r="HH90" s="65"/>
      <c r="HI90" s="65"/>
      <c r="HJ90" s="65"/>
      <c r="HK90" s="65"/>
      <c r="HL90" s="65"/>
      <c r="HM90" s="65"/>
      <c r="HN90" s="65"/>
      <c r="HO90" s="65"/>
      <c r="HP90" s="65"/>
      <c r="HQ90" s="65"/>
      <c r="HR90" s="65"/>
      <c r="HS90" s="65"/>
      <c r="HT90" s="65"/>
      <c r="HU90" s="65"/>
      <c r="HV90" s="65"/>
      <c r="HW90" s="65"/>
      <c r="HX90" s="65"/>
      <c r="HY90" s="65"/>
      <c r="HZ90" s="65"/>
      <c r="IA90" s="65"/>
      <c r="IB90" s="65"/>
      <c r="IC90" s="65"/>
      <c r="ID90" s="65"/>
      <c r="IE90" s="65"/>
      <c r="IF90" s="65"/>
      <c r="IG90" s="65"/>
      <c r="IH90" s="65"/>
      <c r="II90" s="65"/>
      <c r="IJ90" s="65"/>
      <c r="IK90" s="65"/>
      <c r="IL90" s="65"/>
      <c r="IM90" s="65"/>
      <c r="IN90" s="65"/>
      <c r="IO90" s="65"/>
      <c r="IP90" s="65"/>
      <c r="IQ90" s="65"/>
      <c r="IR90" s="65"/>
      <c r="IS90" s="65"/>
      <c r="IT90" s="65"/>
      <c r="IU90" s="65"/>
    </row>
    <row r="91" s="63" customFormat="1" ht="24" customHeight="1" spans="1:255">
      <c r="A91" s="64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  <c r="CZ91" s="65"/>
      <c r="DA91" s="65"/>
      <c r="DB91" s="65"/>
      <c r="DC91" s="65"/>
      <c r="DD91" s="65"/>
      <c r="DE91" s="65"/>
      <c r="DF91" s="65"/>
      <c r="DG91" s="65"/>
      <c r="DH91" s="65"/>
      <c r="DI91" s="65"/>
      <c r="DJ91" s="65"/>
      <c r="DK91" s="65"/>
      <c r="DL91" s="65"/>
      <c r="DM91" s="65"/>
      <c r="DN91" s="65"/>
      <c r="DO91" s="65"/>
      <c r="DP91" s="65"/>
      <c r="DQ91" s="65"/>
      <c r="DR91" s="65"/>
      <c r="DS91" s="65"/>
      <c r="DT91" s="65"/>
      <c r="DU91" s="65"/>
      <c r="DV91" s="65"/>
      <c r="DW91" s="65"/>
      <c r="DX91" s="65"/>
      <c r="DY91" s="65"/>
      <c r="DZ91" s="65"/>
      <c r="EA91" s="65"/>
      <c r="EB91" s="65"/>
      <c r="EC91" s="65"/>
      <c r="ED91" s="65"/>
      <c r="EE91" s="65"/>
      <c r="EF91" s="65"/>
      <c r="EG91" s="65"/>
      <c r="EH91" s="65"/>
      <c r="EI91" s="65"/>
      <c r="EJ91" s="65"/>
      <c r="EK91" s="65"/>
      <c r="EL91" s="65"/>
      <c r="EM91" s="65"/>
      <c r="EN91" s="65"/>
      <c r="EO91" s="65"/>
      <c r="EP91" s="65"/>
      <c r="EQ91" s="65"/>
      <c r="ER91" s="65"/>
      <c r="ES91" s="65"/>
      <c r="ET91" s="65"/>
      <c r="EU91" s="65"/>
      <c r="EV91" s="65"/>
      <c r="EW91" s="65"/>
      <c r="EX91" s="65"/>
      <c r="EY91" s="65"/>
      <c r="EZ91" s="65"/>
      <c r="FA91" s="65"/>
      <c r="FB91" s="65"/>
      <c r="FC91" s="65"/>
      <c r="FD91" s="65"/>
      <c r="FE91" s="65"/>
      <c r="FF91" s="65"/>
      <c r="FG91" s="65"/>
      <c r="FH91" s="65"/>
      <c r="FI91" s="65"/>
      <c r="FJ91" s="65"/>
      <c r="FK91" s="65"/>
      <c r="FL91" s="65"/>
      <c r="FM91" s="65"/>
      <c r="FN91" s="65"/>
      <c r="FO91" s="65"/>
      <c r="FP91" s="65"/>
      <c r="FQ91" s="65"/>
      <c r="FR91" s="65"/>
      <c r="FS91" s="65"/>
      <c r="FT91" s="65"/>
      <c r="FU91" s="65"/>
      <c r="FV91" s="65"/>
      <c r="FW91" s="65"/>
      <c r="FX91" s="65"/>
      <c r="FY91" s="65"/>
      <c r="FZ91" s="65"/>
      <c r="GA91" s="65"/>
      <c r="GB91" s="65"/>
      <c r="GC91" s="65"/>
      <c r="GD91" s="65"/>
      <c r="GE91" s="65"/>
      <c r="GF91" s="65"/>
      <c r="GG91" s="65"/>
      <c r="GH91" s="65"/>
      <c r="GI91" s="65"/>
      <c r="GJ91" s="65"/>
      <c r="GK91" s="65"/>
      <c r="GL91" s="65"/>
      <c r="GM91" s="65"/>
      <c r="GN91" s="65"/>
      <c r="GO91" s="65"/>
      <c r="GP91" s="65"/>
      <c r="GQ91" s="65"/>
      <c r="GR91" s="65"/>
      <c r="GS91" s="65"/>
      <c r="GT91" s="65"/>
      <c r="GU91" s="65"/>
      <c r="GV91" s="65"/>
      <c r="GW91" s="65"/>
      <c r="GX91" s="65"/>
      <c r="GY91" s="65"/>
      <c r="GZ91" s="65"/>
      <c r="HA91" s="65"/>
      <c r="HB91" s="65"/>
      <c r="HC91" s="65"/>
      <c r="HD91" s="65"/>
      <c r="HE91" s="65"/>
      <c r="HF91" s="65"/>
      <c r="HG91" s="65"/>
      <c r="HH91" s="65"/>
      <c r="HI91" s="65"/>
      <c r="HJ91" s="65"/>
      <c r="HK91" s="65"/>
      <c r="HL91" s="65"/>
      <c r="HM91" s="65"/>
      <c r="HN91" s="65"/>
      <c r="HO91" s="65"/>
      <c r="HP91" s="65"/>
      <c r="HQ91" s="65"/>
      <c r="HR91" s="65"/>
      <c r="HS91" s="65"/>
      <c r="HT91" s="65"/>
      <c r="HU91" s="65"/>
      <c r="HV91" s="65"/>
      <c r="HW91" s="65"/>
      <c r="HX91" s="65"/>
      <c r="HY91" s="65"/>
      <c r="HZ91" s="65"/>
      <c r="IA91" s="65"/>
      <c r="IB91" s="65"/>
      <c r="IC91" s="65"/>
      <c r="ID91" s="65"/>
      <c r="IE91" s="65"/>
      <c r="IF91" s="65"/>
      <c r="IG91" s="65"/>
      <c r="IH91" s="65"/>
      <c r="II91" s="65"/>
      <c r="IJ91" s="65"/>
      <c r="IK91" s="65"/>
      <c r="IL91" s="65"/>
      <c r="IM91" s="65"/>
      <c r="IN91" s="65"/>
      <c r="IO91" s="65"/>
      <c r="IP91" s="65"/>
      <c r="IQ91" s="65"/>
      <c r="IR91" s="65"/>
      <c r="IS91" s="65"/>
      <c r="IT91" s="65"/>
      <c r="IU91" s="65"/>
    </row>
    <row r="92" s="63" customFormat="1" ht="24" customHeight="1" spans="1:255">
      <c r="A92" s="64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  <c r="CZ92" s="65"/>
      <c r="DA92" s="65"/>
      <c r="DB92" s="65"/>
      <c r="DC92" s="65"/>
      <c r="DD92" s="65"/>
      <c r="DE92" s="65"/>
      <c r="DF92" s="65"/>
      <c r="DG92" s="65"/>
      <c r="DH92" s="65"/>
      <c r="DI92" s="65"/>
      <c r="DJ92" s="65"/>
      <c r="DK92" s="65"/>
      <c r="DL92" s="65"/>
      <c r="DM92" s="65"/>
      <c r="DN92" s="65"/>
      <c r="DO92" s="65"/>
      <c r="DP92" s="65"/>
      <c r="DQ92" s="65"/>
      <c r="DR92" s="65"/>
      <c r="DS92" s="65"/>
      <c r="DT92" s="65"/>
      <c r="DU92" s="65"/>
      <c r="DV92" s="65"/>
      <c r="DW92" s="65"/>
      <c r="DX92" s="65"/>
      <c r="DY92" s="65"/>
      <c r="DZ92" s="65"/>
      <c r="EA92" s="65"/>
      <c r="EB92" s="65"/>
      <c r="EC92" s="65"/>
      <c r="ED92" s="65"/>
      <c r="EE92" s="65"/>
      <c r="EF92" s="65"/>
      <c r="EG92" s="65"/>
      <c r="EH92" s="65"/>
      <c r="EI92" s="65"/>
      <c r="EJ92" s="65"/>
      <c r="EK92" s="65"/>
      <c r="EL92" s="65"/>
      <c r="EM92" s="65"/>
      <c r="EN92" s="65"/>
      <c r="EO92" s="65"/>
      <c r="EP92" s="65"/>
      <c r="EQ92" s="65"/>
      <c r="ER92" s="65"/>
      <c r="ES92" s="65"/>
      <c r="ET92" s="65"/>
      <c r="EU92" s="65"/>
      <c r="EV92" s="65"/>
      <c r="EW92" s="65"/>
      <c r="EX92" s="65"/>
      <c r="EY92" s="65"/>
      <c r="EZ92" s="65"/>
      <c r="FA92" s="65"/>
      <c r="FB92" s="65"/>
      <c r="FC92" s="65"/>
      <c r="FD92" s="65"/>
      <c r="FE92" s="65"/>
      <c r="FF92" s="65"/>
      <c r="FG92" s="65"/>
      <c r="FH92" s="65"/>
      <c r="FI92" s="65"/>
      <c r="FJ92" s="65"/>
      <c r="FK92" s="65"/>
      <c r="FL92" s="65"/>
      <c r="FM92" s="65"/>
      <c r="FN92" s="65"/>
      <c r="FO92" s="65"/>
      <c r="FP92" s="65"/>
      <c r="FQ92" s="65"/>
      <c r="FR92" s="65"/>
      <c r="FS92" s="65"/>
      <c r="FT92" s="65"/>
      <c r="FU92" s="65"/>
      <c r="FV92" s="65"/>
      <c r="FW92" s="65"/>
      <c r="FX92" s="65"/>
      <c r="FY92" s="65"/>
      <c r="FZ92" s="65"/>
      <c r="GA92" s="65"/>
      <c r="GB92" s="65"/>
      <c r="GC92" s="65"/>
      <c r="GD92" s="65"/>
      <c r="GE92" s="65"/>
      <c r="GF92" s="65"/>
      <c r="GG92" s="65"/>
      <c r="GH92" s="65"/>
      <c r="GI92" s="65"/>
      <c r="GJ92" s="65"/>
      <c r="GK92" s="65"/>
      <c r="GL92" s="65"/>
      <c r="GM92" s="65"/>
      <c r="GN92" s="65"/>
      <c r="GO92" s="65"/>
      <c r="GP92" s="65"/>
      <c r="GQ92" s="65"/>
      <c r="GR92" s="65"/>
      <c r="GS92" s="65"/>
      <c r="GT92" s="65"/>
      <c r="GU92" s="65"/>
      <c r="GV92" s="65"/>
      <c r="GW92" s="65"/>
      <c r="GX92" s="65"/>
      <c r="GY92" s="65"/>
      <c r="GZ92" s="65"/>
      <c r="HA92" s="65"/>
      <c r="HB92" s="65"/>
      <c r="HC92" s="65"/>
      <c r="HD92" s="65"/>
      <c r="HE92" s="65"/>
      <c r="HF92" s="65"/>
      <c r="HG92" s="65"/>
      <c r="HH92" s="65"/>
      <c r="HI92" s="65"/>
      <c r="HJ92" s="65"/>
      <c r="HK92" s="65"/>
      <c r="HL92" s="65"/>
      <c r="HM92" s="65"/>
      <c r="HN92" s="65"/>
      <c r="HO92" s="65"/>
      <c r="HP92" s="65"/>
      <c r="HQ92" s="65"/>
      <c r="HR92" s="65"/>
      <c r="HS92" s="65"/>
      <c r="HT92" s="65"/>
      <c r="HU92" s="65"/>
      <c r="HV92" s="65"/>
      <c r="HW92" s="65"/>
      <c r="HX92" s="65"/>
      <c r="HY92" s="65"/>
      <c r="HZ92" s="65"/>
      <c r="IA92" s="65"/>
      <c r="IB92" s="65"/>
      <c r="IC92" s="65"/>
      <c r="ID92" s="65"/>
      <c r="IE92" s="65"/>
      <c r="IF92" s="65"/>
      <c r="IG92" s="65"/>
      <c r="IH92" s="65"/>
      <c r="II92" s="65"/>
      <c r="IJ92" s="65"/>
      <c r="IK92" s="65"/>
      <c r="IL92" s="65"/>
      <c r="IM92" s="65"/>
      <c r="IN92" s="65"/>
      <c r="IO92" s="65"/>
      <c r="IP92" s="65"/>
      <c r="IQ92" s="65"/>
      <c r="IR92" s="65"/>
      <c r="IS92" s="65"/>
      <c r="IT92" s="65"/>
      <c r="IU92" s="65"/>
    </row>
    <row r="93" s="63" customFormat="1" ht="24" customHeight="1" spans="1:255">
      <c r="A93" s="64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  <c r="CZ93" s="65"/>
      <c r="DA93" s="65"/>
      <c r="DB93" s="65"/>
      <c r="DC93" s="65"/>
      <c r="DD93" s="65"/>
      <c r="DE93" s="65"/>
      <c r="DF93" s="65"/>
      <c r="DG93" s="65"/>
      <c r="DH93" s="65"/>
      <c r="DI93" s="65"/>
      <c r="DJ93" s="65"/>
      <c r="DK93" s="65"/>
      <c r="DL93" s="65"/>
      <c r="DM93" s="65"/>
      <c r="DN93" s="65"/>
      <c r="DO93" s="65"/>
      <c r="DP93" s="65"/>
      <c r="DQ93" s="65"/>
      <c r="DR93" s="65"/>
      <c r="DS93" s="65"/>
      <c r="DT93" s="65"/>
      <c r="DU93" s="65"/>
      <c r="DV93" s="65"/>
      <c r="DW93" s="65"/>
      <c r="DX93" s="65"/>
      <c r="DY93" s="65"/>
      <c r="DZ93" s="65"/>
      <c r="EA93" s="65"/>
      <c r="EB93" s="65"/>
      <c r="EC93" s="65"/>
      <c r="ED93" s="65"/>
      <c r="EE93" s="65"/>
      <c r="EF93" s="65"/>
      <c r="EG93" s="65"/>
      <c r="EH93" s="65"/>
      <c r="EI93" s="65"/>
      <c r="EJ93" s="65"/>
      <c r="EK93" s="65"/>
      <c r="EL93" s="65"/>
      <c r="EM93" s="65"/>
      <c r="EN93" s="65"/>
      <c r="EO93" s="65"/>
      <c r="EP93" s="65"/>
      <c r="EQ93" s="65"/>
      <c r="ER93" s="65"/>
      <c r="ES93" s="65"/>
      <c r="ET93" s="65"/>
      <c r="EU93" s="65"/>
      <c r="EV93" s="65"/>
      <c r="EW93" s="65"/>
      <c r="EX93" s="65"/>
      <c r="EY93" s="65"/>
      <c r="EZ93" s="65"/>
      <c r="FA93" s="65"/>
      <c r="FB93" s="65"/>
      <c r="FC93" s="65"/>
      <c r="FD93" s="65"/>
      <c r="FE93" s="65"/>
      <c r="FF93" s="65"/>
      <c r="FG93" s="65"/>
      <c r="FH93" s="65"/>
      <c r="FI93" s="65"/>
      <c r="FJ93" s="65"/>
      <c r="FK93" s="65"/>
      <c r="FL93" s="65"/>
      <c r="FM93" s="65"/>
      <c r="FN93" s="65"/>
      <c r="FO93" s="65"/>
      <c r="FP93" s="65"/>
      <c r="FQ93" s="65"/>
      <c r="FR93" s="65"/>
      <c r="FS93" s="65"/>
      <c r="FT93" s="65"/>
      <c r="FU93" s="65"/>
      <c r="FV93" s="65"/>
      <c r="FW93" s="65"/>
      <c r="FX93" s="65"/>
      <c r="FY93" s="65"/>
      <c r="FZ93" s="65"/>
      <c r="GA93" s="65"/>
      <c r="GB93" s="65"/>
      <c r="GC93" s="65"/>
      <c r="GD93" s="65"/>
      <c r="GE93" s="65"/>
      <c r="GF93" s="65"/>
      <c r="GG93" s="65"/>
      <c r="GH93" s="65"/>
      <c r="GI93" s="65"/>
      <c r="GJ93" s="65"/>
      <c r="GK93" s="65"/>
      <c r="GL93" s="65"/>
      <c r="GM93" s="65"/>
      <c r="GN93" s="65"/>
      <c r="GO93" s="65"/>
      <c r="GP93" s="65"/>
      <c r="GQ93" s="65"/>
      <c r="GR93" s="65"/>
      <c r="GS93" s="65"/>
      <c r="GT93" s="65"/>
      <c r="GU93" s="65"/>
      <c r="GV93" s="65"/>
      <c r="GW93" s="65"/>
      <c r="GX93" s="65"/>
      <c r="GY93" s="65"/>
      <c r="GZ93" s="65"/>
      <c r="HA93" s="65"/>
      <c r="HB93" s="65"/>
      <c r="HC93" s="65"/>
      <c r="HD93" s="65"/>
      <c r="HE93" s="65"/>
      <c r="HF93" s="65"/>
      <c r="HG93" s="65"/>
      <c r="HH93" s="65"/>
      <c r="HI93" s="65"/>
      <c r="HJ93" s="65"/>
      <c r="HK93" s="65"/>
      <c r="HL93" s="65"/>
      <c r="HM93" s="65"/>
      <c r="HN93" s="65"/>
      <c r="HO93" s="65"/>
      <c r="HP93" s="65"/>
      <c r="HQ93" s="65"/>
      <c r="HR93" s="65"/>
      <c r="HS93" s="65"/>
      <c r="HT93" s="65"/>
      <c r="HU93" s="65"/>
      <c r="HV93" s="65"/>
      <c r="HW93" s="65"/>
      <c r="HX93" s="65"/>
      <c r="HY93" s="65"/>
      <c r="HZ93" s="65"/>
      <c r="IA93" s="65"/>
      <c r="IB93" s="65"/>
      <c r="IC93" s="65"/>
      <c r="ID93" s="65"/>
      <c r="IE93" s="65"/>
      <c r="IF93" s="65"/>
      <c r="IG93" s="65"/>
      <c r="IH93" s="65"/>
      <c r="II93" s="65"/>
      <c r="IJ93" s="65"/>
      <c r="IK93" s="65"/>
      <c r="IL93" s="65"/>
      <c r="IM93" s="65"/>
      <c r="IN93" s="65"/>
      <c r="IO93" s="65"/>
      <c r="IP93" s="65"/>
      <c r="IQ93" s="65"/>
      <c r="IR93" s="65"/>
      <c r="IS93" s="65"/>
      <c r="IT93" s="65"/>
      <c r="IU93" s="65"/>
    </row>
    <row r="94" s="63" customFormat="1" ht="24" customHeight="1" spans="1:255">
      <c r="A94" s="64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65"/>
      <c r="BT94" s="65"/>
      <c r="BU94" s="65"/>
      <c r="BV94" s="65"/>
      <c r="BW94" s="65"/>
      <c r="BX94" s="65"/>
      <c r="BY94" s="65"/>
      <c r="BZ94" s="65"/>
      <c r="CA94" s="65"/>
      <c r="CB94" s="65"/>
      <c r="CC94" s="65"/>
      <c r="CD94" s="65"/>
      <c r="CE94" s="65"/>
      <c r="CF94" s="65"/>
      <c r="CG94" s="65"/>
      <c r="CH94" s="65"/>
      <c r="CI94" s="65"/>
      <c r="CJ94" s="65"/>
      <c r="CK94" s="65"/>
      <c r="CL94" s="65"/>
      <c r="CM94" s="65"/>
      <c r="CN94" s="65"/>
      <c r="CO94" s="65"/>
      <c r="CP94" s="65"/>
      <c r="CQ94" s="65"/>
      <c r="CR94" s="65"/>
      <c r="CS94" s="65"/>
      <c r="CT94" s="65"/>
      <c r="CU94" s="65"/>
      <c r="CV94" s="65"/>
      <c r="CW94" s="65"/>
      <c r="CX94" s="65"/>
      <c r="CY94" s="65"/>
      <c r="CZ94" s="65"/>
      <c r="DA94" s="65"/>
      <c r="DB94" s="65"/>
      <c r="DC94" s="65"/>
      <c r="DD94" s="65"/>
      <c r="DE94" s="65"/>
      <c r="DF94" s="65"/>
      <c r="DG94" s="65"/>
      <c r="DH94" s="65"/>
      <c r="DI94" s="65"/>
      <c r="DJ94" s="65"/>
      <c r="DK94" s="65"/>
      <c r="DL94" s="65"/>
      <c r="DM94" s="65"/>
      <c r="DN94" s="65"/>
      <c r="DO94" s="65"/>
      <c r="DP94" s="65"/>
      <c r="DQ94" s="65"/>
      <c r="DR94" s="65"/>
      <c r="DS94" s="65"/>
      <c r="DT94" s="65"/>
      <c r="DU94" s="65"/>
      <c r="DV94" s="65"/>
      <c r="DW94" s="65"/>
      <c r="DX94" s="65"/>
      <c r="DY94" s="65"/>
      <c r="DZ94" s="65"/>
      <c r="EA94" s="65"/>
      <c r="EB94" s="65"/>
      <c r="EC94" s="65"/>
      <c r="ED94" s="65"/>
      <c r="EE94" s="65"/>
      <c r="EF94" s="65"/>
      <c r="EG94" s="65"/>
      <c r="EH94" s="65"/>
      <c r="EI94" s="65"/>
      <c r="EJ94" s="65"/>
      <c r="EK94" s="65"/>
      <c r="EL94" s="65"/>
      <c r="EM94" s="65"/>
      <c r="EN94" s="65"/>
      <c r="EO94" s="65"/>
      <c r="EP94" s="65"/>
      <c r="EQ94" s="65"/>
      <c r="ER94" s="65"/>
      <c r="ES94" s="65"/>
      <c r="ET94" s="65"/>
      <c r="EU94" s="65"/>
      <c r="EV94" s="65"/>
      <c r="EW94" s="65"/>
      <c r="EX94" s="65"/>
      <c r="EY94" s="65"/>
      <c r="EZ94" s="65"/>
      <c r="FA94" s="65"/>
      <c r="FB94" s="65"/>
      <c r="FC94" s="65"/>
      <c r="FD94" s="65"/>
      <c r="FE94" s="65"/>
      <c r="FF94" s="65"/>
      <c r="FG94" s="65"/>
      <c r="FH94" s="65"/>
      <c r="FI94" s="65"/>
      <c r="FJ94" s="65"/>
      <c r="FK94" s="65"/>
      <c r="FL94" s="65"/>
      <c r="FM94" s="65"/>
      <c r="FN94" s="65"/>
      <c r="FO94" s="65"/>
      <c r="FP94" s="65"/>
      <c r="FQ94" s="65"/>
      <c r="FR94" s="65"/>
      <c r="FS94" s="65"/>
      <c r="FT94" s="65"/>
      <c r="FU94" s="65"/>
      <c r="FV94" s="65"/>
      <c r="FW94" s="65"/>
      <c r="FX94" s="65"/>
      <c r="FY94" s="65"/>
      <c r="FZ94" s="65"/>
      <c r="GA94" s="65"/>
      <c r="GB94" s="65"/>
      <c r="GC94" s="65"/>
      <c r="GD94" s="65"/>
      <c r="GE94" s="65"/>
      <c r="GF94" s="65"/>
      <c r="GG94" s="65"/>
      <c r="GH94" s="65"/>
      <c r="GI94" s="65"/>
      <c r="GJ94" s="65"/>
      <c r="GK94" s="65"/>
      <c r="GL94" s="65"/>
      <c r="GM94" s="65"/>
      <c r="GN94" s="65"/>
      <c r="GO94" s="65"/>
      <c r="GP94" s="65"/>
      <c r="GQ94" s="65"/>
      <c r="GR94" s="65"/>
      <c r="GS94" s="65"/>
      <c r="GT94" s="65"/>
      <c r="GU94" s="65"/>
      <c r="GV94" s="65"/>
      <c r="GW94" s="65"/>
      <c r="GX94" s="65"/>
      <c r="GY94" s="65"/>
      <c r="GZ94" s="65"/>
      <c r="HA94" s="65"/>
      <c r="HB94" s="65"/>
      <c r="HC94" s="65"/>
      <c r="HD94" s="65"/>
      <c r="HE94" s="65"/>
      <c r="HF94" s="65"/>
      <c r="HG94" s="65"/>
      <c r="HH94" s="65"/>
      <c r="HI94" s="65"/>
      <c r="HJ94" s="65"/>
      <c r="HK94" s="65"/>
      <c r="HL94" s="65"/>
      <c r="HM94" s="65"/>
      <c r="HN94" s="65"/>
      <c r="HO94" s="65"/>
      <c r="HP94" s="65"/>
      <c r="HQ94" s="65"/>
      <c r="HR94" s="65"/>
      <c r="HS94" s="65"/>
      <c r="HT94" s="65"/>
      <c r="HU94" s="65"/>
      <c r="HV94" s="65"/>
      <c r="HW94" s="65"/>
      <c r="HX94" s="65"/>
      <c r="HY94" s="65"/>
      <c r="HZ94" s="65"/>
      <c r="IA94" s="65"/>
      <c r="IB94" s="65"/>
      <c r="IC94" s="65"/>
      <c r="ID94" s="65"/>
      <c r="IE94" s="65"/>
      <c r="IF94" s="65"/>
      <c r="IG94" s="65"/>
      <c r="IH94" s="65"/>
      <c r="II94" s="65"/>
      <c r="IJ94" s="65"/>
      <c r="IK94" s="65"/>
      <c r="IL94" s="65"/>
      <c r="IM94" s="65"/>
      <c r="IN94" s="65"/>
      <c r="IO94" s="65"/>
      <c r="IP94" s="65"/>
      <c r="IQ94" s="65"/>
      <c r="IR94" s="65"/>
      <c r="IS94" s="65"/>
      <c r="IT94" s="65"/>
      <c r="IU94" s="65"/>
    </row>
    <row r="95" s="63" customFormat="1" ht="24" customHeight="1" spans="1:255">
      <c r="A95" s="64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65"/>
      <c r="BQ95" s="65"/>
      <c r="BR95" s="65"/>
      <c r="BS95" s="65"/>
      <c r="BT95" s="65"/>
      <c r="BU95" s="65"/>
      <c r="BV95" s="65"/>
      <c r="BW95" s="65"/>
      <c r="BX95" s="65"/>
      <c r="BY95" s="65"/>
      <c r="BZ95" s="65"/>
      <c r="CA95" s="65"/>
      <c r="CB95" s="65"/>
      <c r="CC95" s="65"/>
      <c r="CD95" s="65"/>
      <c r="CE95" s="65"/>
      <c r="CF95" s="65"/>
      <c r="CG95" s="65"/>
      <c r="CH95" s="65"/>
      <c r="CI95" s="65"/>
      <c r="CJ95" s="65"/>
      <c r="CK95" s="65"/>
      <c r="CL95" s="65"/>
      <c r="CM95" s="65"/>
      <c r="CN95" s="65"/>
      <c r="CO95" s="65"/>
      <c r="CP95" s="65"/>
      <c r="CQ95" s="65"/>
      <c r="CR95" s="65"/>
      <c r="CS95" s="65"/>
      <c r="CT95" s="65"/>
      <c r="CU95" s="65"/>
      <c r="CV95" s="65"/>
      <c r="CW95" s="65"/>
      <c r="CX95" s="65"/>
      <c r="CY95" s="65"/>
      <c r="CZ95" s="65"/>
      <c r="DA95" s="65"/>
      <c r="DB95" s="65"/>
      <c r="DC95" s="65"/>
      <c r="DD95" s="65"/>
      <c r="DE95" s="65"/>
      <c r="DF95" s="65"/>
      <c r="DG95" s="65"/>
      <c r="DH95" s="65"/>
      <c r="DI95" s="65"/>
      <c r="DJ95" s="65"/>
      <c r="DK95" s="65"/>
      <c r="DL95" s="65"/>
      <c r="DM95" s="65"/>
      <c r="DN95" s="65"/>
      <c r="DO95" s="65"/>
      <c r="DP95" s="65"/>
      <c r="DQ95" s="65"/>
      <c r="DR95" s="65"/>
      <c r="DS95" s="65"/>
      <c r="DT95" s="65"/>
      <c r="DU95" s="65"/>
      <c r="DV95" s="65"/>
      <c r="DW95" s="65"/>
      <c r="DX95" s="65"/>
      <c r="DY95" s="65"/>
      <c r="DZ95" s="65"/>
      <c r="EA95" s="65"/>
      <c r="EB95" s="65"/>
      <c r="EC95" s="65"/>
      <c r="ED95" s="65"/>
      <c r="EE95" s="65"/>
      <c r="EF95" s="65"/>
      <c r="EG95" s="65"/>
      <c r="EH95" s="65"/>
      <c r="EI95" s="65"/>
      <c r="EJ95" s="65"/>
      <c r="EK95" s="65"/>
      <c r="EL95" s="65"/>
      <c r="EM95" s="65"/>
      <c r="EN95" s="65"/>
      <c r="EO95" s="65"/>
      <c r="EP95" s="65"/>
      <c r="EQ95" s="65"/>
      <c r="ER95" s="65"/>
      <c r="ES95" s="65"/>
      <c r="ET95" s="65"/>
      <c r="EU95" s="65"/>
      <c r="EV95" s="65"/>
      <c r="EW95" s="65"/>
      <c r="EX95" s="65"/>
      <c r="EY95" s="65"/>
      <c r="EZ95" s="65"/>
      <c r="FA95" s="65"/>
      <c r="FB95" s="65"/>
      <c r="FC95" s="65"/>
      <c r="FD95" s="65"/>
      <c r="FE95" s="65"/>
      <c r="FF95" s="65"/>
      <c r="FG95" s="65"/>
      <c r="FH95" s="65"/>
      <c r="FI95" s="65"/>
      <c r="FJ95" s="65"/>
      <c r="FK95" s="65"/>
      <c r="FL95" s="65"/>
      <c r="FM95" s="65"/>
      <c r="FN95" s="65"/>
      <c r="FO95" s="65"/>
      <c r="FP95" s="65"/>
      <c r="FQ95" s="65"/>
      <c r="FR95" s="65"/>
      <c r="FS95" s="65"/>
      <c r="FT95" s="65"/>
      <c r="FU95" s="65"/>
      <c r="FV95" s="65"/>
      <c r="FW95" s="65"/>
      <c r="FX95" s="65"/>
      <c r="FY95" s="65"/>
      <c r="FZ95" s="65"/>
      <c r="GA95" s="65"/>
      <c r="GB95" s="65"/>
      <c r="GC95" s="65"/>
      <c r="GD95" s="65"/>
      <c r="GE95" s="65"/>
      <c r="GF95" s="65"/>
      <c r="GG95" s="65"/>
      <c r="GH95" s="65"/>
      <c r="GI95" s="65"/>
      <c r="GJ95" s="65"/>
      <c r="GK95" s="65"/>
      <c r="GL95" s="65"/>
      <c r="GM95" s="65"/>
      <c r="GN95" s="65"/>
      <c r="GO95" s="65"/>
      <c r="GP95" s="65"/>
      <c r="GQ95" s="65"/>
      <c r="GR95" s="65"/>
      <c r="GS95" s="65"/>
      <c r="GT95" s="65"/>
      <c r="GU95" s="65"/>
      <c r="GV95" s="65"/>
      <c r="GW95" s="65"/>
      <c r="GX95" s="65"/>
      <c r="GY95" s="65"/>
      <c r="GZ95" s="65"/>
      <c r="HA95" s="65"/>
      <c r="HB95" s="65"/>
      <c r="HC95" s="65"/>
      <c r="HD95" s="65"/>
      <c r="HE95" s="65"/>
      <c r="HF95" s="65"/>
      <c r="HG95" s="65"/>
      <c r="HH95" s="65"/>
      <c r="HI95" s="65"/>
      <c r="HJ95" s="65"/>
      <c r="HK95" s="65"/>
      <c r="HL95" s="65"/>
      <c r="HM95" s="65"/>
      <c r="HN95" s="65"/>
      <c r="HO95" s="65"/>
      <c r="HP95" s="65"/>
      <c r="HQ95" s="65"/>
      <c r="HR95" s="65"/>
      <c r="HS95" s="65"/>
      <c r="HT95" s="65"/>
      <c r="HU95" s="65"/>
      <c r="HV95" s="65"/>
      <c r="HW95" s="65"/>
      <c r="HX95" s="65"/>
      <c r="HY95" s="65"/>
      <c r="HZ95" s="65"/>
      <c r="IA95" s="65"/>
      <c r="IB95" s="65"/>
      <c r="IC95" s="65"/>
      <c r="ID95" s="65"/>
      <c r="IE95" s="65"/>
      <c r="IF95" s="65"/>
      <c r="IG95" s="65"/>
      <c r="IH95" s="65"/>
      <c r="II95" s="65"/>
      <c r="IJ95" s="65"/>
      <c r="IK95" s="65"/>
      <c r="IL95" s="65"/>
      <c r="IM95" s="65"/>
      <c r="IN95" s="65"/>
      <c r="IO95" s="65"/>
      <c r="IP95" s="65"/>
      <c r="IQ95" s="65"/>
      <c r="IR95" s="65"/>
      <c r="IS95" s="65"/>
      <c r="IT95" s="65"/>
      <c r="IU95" s="65"/>
    </row>
    <row r="96" s="63" customFormat="1" ht="24" customHeight="1" spans="1:255">
      <c r="A96" s="64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65"/>
      <c r="BG96" s="65"/>
      <c r="BH96" s="65"/>
      <c r="BI96" s="65"/>
      <c r="BJ96" s="65"/>
      <c r="BK96" s="65"/>
      <c r="BL96" s="65"/>
      <c r="BM96" s="65"/>
      <c r="BN96" s="65"/>
      <c r="BO96" s="65"/>
      <c r="BP96" s="65"/>
      <c r="BQ96" s="65"/>
      <c r="BR96" s="65"/>
      <c r="BS96" s="65"/>
      <c r="BT96" s="65"/>
      <c r="BU96" s="65"/>
      <c r="BV96" s="65"/>
      <c r="BW96" s="65"/>
      <c r="BX96" s="65"/>
      <c r="BY96" s="65"/>
      <c r="BZ96" s="65"/>
      <c r="CA96" s="65"/>
      <c r="CB96" s="65"/>
      <c r="CC96" s="65"/>
      <c r="CD96" s="65"/>
      <c r="CE96" s="65"/>
      <c r="CF96" s="65"/>
      <c r="CG96" s="65"/>
      <c r="CH96" s="65"/>
      <c r="CI96" s="65"/>
      <c r="CJ96" s="65"/>
      <c r="CK96" s="65"/>
      <c r="CL96" s="65"/>
      <c r="CM96" s="65"/>
      <c r="CN96" s="65"/>
      <c r="CO96" s="65"/>
      <c r="CP96" s="65"/>
      <c r="CQ96" s="65"/>
      <c r="CR96" s="65"/>
      <c r="CS96" s="65"/>
      <c r="CT96" s="65"/>
      <c r="CU96" s="65"/>
      <c r="CV96" s="65"/>
      <c r="CW96" s="65"/>
      <c r="CX96" s="65"/>
      <c r="CY96" s="65"/>
      <c r="CZ96" s="65"/>
      <c r="DA96" s="65"/>
      <c r="DB96" s="65"/>
      <c r="DC96" s="65"/>
      <c r="DD96" s="65"/>
      <c r="DE96" s="65"/>
      <c r="DF96" s="65"/>
      <c r="DG96" s="65"/>
      <c r="DH96" s="65"/>
      <c r="DI96" s="65"/>
      <c r="DJ96" s="65"/>
      <c r="DK96" s="65"/>
      <c r="DL96" s="65"/>
      <c r="DM96" s="65"/>
      <c r="DN96" s="65"/>
      <c r="DO96" s="65"/>
      <c r="DP96" s="65"/>
      <c r="DQ96" s="65"/>
      <c r="DR96" s="65"/>
      <c r="DS96" s="65"/>
      <c r="DT96" s="65"/>
      <c r="DU96" s="65"/>
      <c r="DV96" s="65"/>
      <c r="DW96" s="65"/>
      <c r="DX96" s="65"/>
      <c r="DY96" s="65"/>
      <c r="DZ96" s="65"/>
      <c r="EA96" s="65"/>
      <c r="EB96" s="65"/>
      <c r="EC96" s="65"/>
      <c r="ED96" s="65"/>
      <c r="EE96" s="65"/>
      <c r="EF96" s="65"/>
      <c r="EG96" s="65"/>
      <c r="EH96" s="65"/>
      <c r="EI96" s="65"/>
      <c r="EJ96" s="65"/>
      <c r="EK96" s="65"/>
      <c r="EL96" s="65"/>
      <c r="EM96" s="65"/>
      <c r="EN96" s="65"/>
      <c r="EO96" s="65"/>
      <c r="EP96" s="65"/>
      <c r="EQ96" s="65"/>
      <c r="ER96" s="65"/>
      <c r="ES96" s="65"/>
      <c r="ET96" s="65"/>
      <c r="EU96" s="65"/>
      <c r="EV96" s="65"/>
      <c r="EW96" s="65"/>
      <c r="EX96" s="65"/>
      <c r="EY96" s="65"/>
      <c r="EZ96" s="65"/>
      <c r="FA96" s="65"/>
      <c r="FB96" s="65"/>
      <c r="FC96" s="65"/>
      <c r="FD96" s="65"/>
      <c r="FE96" s="65"/>
      <c r="FF96" s="65"/>
      <c r="FG96" s="65"/>
      <c r="FH96" s="65"/>
      <c r="FI96" s="65"/>
      <c r="FJ96" s="65"/>
      <c r="FK96" s="65"/>
      <c r="FL96" s="65"/>
      <c r="FM96" s="65"/>
      <c r="FN96" s="65"/>
      <c r="FO96" s="65"/>
      <c r="FP96" s="65"/>
      <c r="FQ96" s="65"/>
      <c r="FR96" s="65"/>
      <c r="FS96" s="65"/>
      <c r="FT96" s="65"/>
      <c r="FU96" s="65"/>
      <c r="FV96" s="65"/>
      <c r="FW96" s="65"/>
      <c r="FX96" s="65"/>
      <c r="FY96" s="65"/>
      <c r="FZ96" s="65"/>
      <c r="GA96" s="65"/>
      <c r="GB96" s="65"/>
      <c r="GC96" s="65"/>
      <c r="GD96" s="65"/>
      <c r="GE96" s="65"/>
      <c r="GF96" s="65"/>
      <c r="GG96" s="65"/>
      <c r="GH96" s="65"/>
      <c r="GI96" s="65"/>
      <c r="GJ96" s="65"/>
      <c r="GK96" s="65"/>
      <c r="GL96" s="65"/>
      <c r="GM96" s="65"/>
      <c r="GN96" s="65"/>
      <c r="GO96" s="65"/>
      <c r="GP96" s="65"/>
      <c r="GQ96" s="65"/>
      <c r="GR96" s="65"/>
      <c r="GS96" s="65"/>
      <c r="GT96" s="65"/>
      <c r="GU96" s="65"/>
      <c r="GV96" s="65"/>
      <c r="GW96" s="65"/>
      <c r="GX96" s="65"/>
      <c r="GY96" s="65"/>
      <c r="GZ96" s="65"/>
      <c r="HA96" s="65"/>
      <c r="HB96" s="65"/>
      <c r="HC96" s="65"/>
      <c r="HD96" s="65"/>
      <c r="HE96" s="65"/>
      <c r="HF96" s="65"/>
      <c r="HG96" s="65"/>
      <c r="HH96" s="65"/>
      <c r="HI96" s="65"/>
      <c r="HJ96" s="65"/>
      <c r="HK96" s="65"/>
      <c r="HL96" s="65"/>
      <c r="HM96" s="65"/>
      <c r="HN96" s="65"/>
      <c r="HO96" s="65"/>
      <c r="HP96" s="65"/>
      <c r="HQ96" s="65"/>
      <c r="HR96" s="65"/>
      <c r="HS96" s="65"/>
      <c r="HT96" s="65"/>
      <c r="HU96" s="65"/>
      <c r="HV96" s="65"/>
      <c r="HW96" s="65"/>
      <c r="HX96" s="65"/>
      <c r="HY96" s="65"/>
      <c r="HZ96" s="65"/>
      <c r="IA96" s="65"/>
      <c r="IB96" s="65"/>
      <c r="IC96" s="65"/>
      <c r="ID96" s="65"/>
      <c r="IE96" s="65"/>
      <c r="IF96" s="65"/>
      <c r="IG96" s="65"/>
      <c r="IH96" s="65"/>
      <c r="II96" s="65"/>
      <c r="IJ96" s="65"/>
      <c r="IK96" s="65"/>
      <c r="IL96" s="65"/>
      <c r="IM96" s="65"/>
      <c r="IN96" s="65"/>
      <c r="IO96" s="65"/>
      <c r="IP96" s="65"/>
      <c r="IQ96" s="65"/>
      <c r="IR96" s="65"/>
      <c r="IS96" s="65"/>
      <c r="IT96" s="65"/>
      <c r="IU96" s="65"/>
    </row>
    <row r="97" s="63" customFormat="1" ht="24" customHeight="1" spans="1:255">
      <c r="A97" s="64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5"/>
      <c r="BD97" s="65"/>
      <c r="BE97" s="65"/>
      <c r="BF97" s="65"/>
      <c r="BG97" s="65"/>
      <c r="BH97" s="65"/>
      <c r="BI97" s="65"/>
      <c r="BJ97" s="65"/>
      <c r="BK97" s="65"/>
      <c r="BL97" s="65"/>
      <c r="BM97" s="65"/>
      <c r="BN97" s="65"/>
      <c r="BO97" s="65"/>
      <c r="BP97" s="65"/>
      <c r="BQ97" s="65"/>
      <c r="BR97" s="65"/>
      <c r="BS97" s="65"/>
      <c r="BT97" s="65"/>
      <c r="BU97" s="65"/>
      <c r="BV97" s="65"/>
      <c r="BW97" s="65"/>
      <c r="BX97" s="65"/>
      <c r="BY97" s="65"/>
      <c r="BZ97" s="65"/>
      <c r="CA97" s="65"/>
      <c r="CB97" s="65"/>
      <c r="CC97" s="65"/>
      <c r="CD97" s="65"/>
      <c r="CE97" s="65"/>
      <c r="CF97" s="65"/>
      <c r="CG97" s="65"/>
      <c r="CH97" s="65"/>
      <c r="CI97" s="65"/>
      <c r="CJ97" s="65"/>
      <c r="CK97" s="65"/>
      <c r="CL97" s="65"/>
      <c r="CM97" s="65"/>
      <c r="CN97" s="65"/>
      <c r="CO97" s="65"/>
      <c r="CP97" s="65"/>
      <c r="CQ97" s="65"/>
      <c r="CR97" s="65"/>
      <c r="CS97" s="65"/>
      <c r="CT97" s="65"/>
      <c r="CU97" s="65"/>
      <c r="CV97" s="65"/>
      <c r="CW97" s="65"/>
      <c r="CX97" s="65"/>
      <c r="CY97" s="65"/>
      <c r="CZ97" s="65"/>
      <c r="DA97" s="65"/>
      <c r="DB97" s="65"/>
      <c r="DC97" s="65"/>
      <c r="DD97" s="65"/>
      <c r="DE97" s="65"/>
      <c r="DF97" s="65"/>
      <c r="DG97" s="65"/>
      <c r="DH97" s="65"/>
      <c r="DI97" s="65"/>
      <c r="DJ97" s="65"/>
      <c r="DK97" s="65"/>
      <c r="DL97" s="65"/>
      <c r="DM97" s="65"/>
      <c r="DN97" s="65"/>
      <c r="DO97" s="65"/>
      <c r="DP97" s="65"/>
      <c r="DQ97" s="65"/>
      <c r="DR97" s="65"/>
      <c r="DS97" s="65"/>
      <c r="DT97" s="65"/>
      <c r="DU97" s="65"/>
      <c r="DV97" s="65"/>
      <c r="DW97" s="65"/>
      <c r="DX97" s="65"/>
      <c r="DY97" s="65"/>
      <c r="DZ97" s="65"/>
      <c r="EA97" s="65"/>
      <c r="EB97" s="65"/>
      <c r="EC97" s="65"/>
      <c r="ED97" s="65"/>
      <c r="EE97" s="65"/>
      <c r="EF97" s="65"/>
      <c r="EG97" s="65"/>
      <c r="EH97" s="65"/>
      <c r="EI97" s="65"/>
      <c r="EJ97" s="65"/>
      <c r="EK97" s="65"/>
      <c r="EL97" s="65"/>
      <c r="EM97" s="65"/>
      <c r="EN97" s="65"/>
      <c r="EO97" s="65"/>
      <c r="EP97" s="65"/>
      <c r="EQ97" s="65"/>
      <c r="ER97" s="65"/>
      <c r="ES97" s="65"/>
      <c r="ET97" s="65"/>
      <c r="EU97" s="65"/>
      <c r="EV97" s="65"/>
      <c r="EW97" s="65"/>
      <c r="EX97" s="65"/>
      <c r="EY97" s="65"/>
      <c r="EZ97" s="65"/>
      <c r="FA97" s="65"/>
      <c r="FB97" s="65"/>
      <c r="FC97" s="65"/>
      <c r="FD97" s="65"/>
      <c r="FE97" s="65"/>
      <c r="FF97" s="65"/>
      <c r="FG97" s="65"/>
      <c r="FH97" s="65"/>
      <c r="FI97" s="65"/>
      <c r="FJ97" s="65"/>
      <c r="FK97" s="65"/>
      <c r="FL97" s="65"/>
      <c r="FM97" s="65"/>
      <c r="FN97" s="65"/>
      <c r="FO97" s="65"/>
      <c r="FP97" s="65"/>
      <c r="FQ97" s="65"/>
      <c r="FR97" s="65"/>
      <c r="FS97" s="65"/>
      <c r="FT97" s="65"/>
      <c r="FU97" s="65"/>
      <c r="FV97" s="65"/>
      <c r="FW97" s="65"/>
      <c r="FX97" s="65"/>
      <c r="FY97" s="65"/>
      <c r="FZ97" s="65"/>
      <c r="GA97" s="65"/>
      <c r="GB97" s="65"/>
      <c r="GC97" s="65"/>
      <c r="GD97" s="65"/>
      <c r="GE97" s="65"/>
      <c r="GF97" s="65"/>
      <c r="GG97" s="65"/>
      <c r="GH97" s="65"/>
      <c r="GI97" s="65"/>
      <c r="GJ97" s="65"/>
      <c r="GK97" s="65"/>
      <c r="GL97" s="65"/>
      <c r="GM97" s="65"/>
      <c r="GN97" s="65"/>
      <c r="GO97" s="65"/>
      <c r="GP97" s="65"/>
      <c r="GQ97" s="65"/>
      <c r="GR97" s="65"/>
      <c r="GS97" s="65"/>
      <c r="GT97" s="65"/>
      <c r="GU97" s="65"/>
      <c r="GV97" s="65"/>
      <c r="GW97" s="65"/>
      <c r="GX97" s="65"/>
      <c r="GY97" s="65"/>
      <c r="GZ97" s="65"/>
      <c r="HA97" s="65"/>
      <c r="HB97" s="65"/>
      <c r="HC97" s="65"/>
      <c r="HD97" s="65"/>
      <c r="HE97" s="65"/>
      <c r="HF97" s="65"/>
      <c r="HG97" s="65"/>
      <c r="HH97" s="65"/>
      <c r="HI97" s="65"/>
      <c r="HJ97" s="65"/>
      <c r="HK97" s="65"/>
      <c r="HL97" s="65"/>
      <c r="HM97" s="65"/>
      <c r="HN97" s="65"/>
      <c r="HO97" s="65"/>
      <c r="HP97" s="65"/>
      <c r="HQ97" s="65"/>
      <c r="HR97" s="65"/>
      <c r="HS97" s="65"/>
      <c r="HT97" s="65"/>
      <c r="HU97" s="65"/>
      <c r="HV97" s="65"/>
      <c r="HW97" s="65"/>
      <c r="HX97" s="65"/>
      <c r="HY97" s="65"/>
      <c r="HZ97" s="65"/>
      <c r="IA97" s="65"/>
      <c r="IB97" s="65"/>
      <c r="IC97" s="65"/>
      <c r="ID97" s="65"/>
      <c r="IE97" s="65"/>
      <c r="IF97" s="65"/>
      <c r="IG97" s="65"/>
      <c r="IH97" s="65"/>
      <c r="II97" s="65"/>
      <c r="IJ97" s="65"/>
      <c r="IK97" s="65"/>
      <c r="IL97" s="65"/>
      <c r="IM97" s="65"/>
      <c r="IN97" s="65"/>
      <c r="IO97" s="65"/>
      <c r="IP97" s="65"/>
      <c r="IQ97" s="65"/>
      <c r="IR97" s="65"/>
      <c r="IS97" s="65"/>
      <c r="IT97" s="65"/>
      <c r="IU97" s="65"/>
    </row>
  </sheetData>
  <mergeCells count="1">
    <mergeCell ref="A2:C2"/>
  </mergeCells>
  <printOptions horizontalCentered="1"/>
  <pageMargins left="0.88" right="0.551181102362205" top="0.748031496062992" bottom="0.748031496062992" header="0.31496062992126" footer="0.31496062992126"/>
  <pageSetup paperSize="9" scale="92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F7" sqref="F7"/>
    </sheetView>
  </sheetViews>
  <sheetFormatPr defaultColWidth="12.125" defaultRowHeight="14.25" outlineLevelCol="2"/>
  <cols>
    <col min="1" max="1" width="36.375" style="3" customWidth="1"/>
    <col min="2" max="3" width="17.875" style="3" customWidth="1"/>
    <col min="4" max="247" width="12.125" style="3"/>
    <col min="248" max="248" width="34.25" style="3" customWidth="1"/>
    <col min="249" max="249" width="26" style="3" customWidth="1"/>
    <col min="250" max="250" width="34.25" style="3" customWidth="1"/>
    <col min="251" max="251" width="26" style="3" customWidth="1"/>
    <col min="252" max="503" width="12.125" style="3"/>
    <col min="504" max="504" width="34.25" style="3" customWidth="1"/>
    <col min="505" max="505" width="26" style="3" customWidth="1"/>
    <col min="506" max="506" width="34.25" style="3" customWidth="1"/>
    <col min="507" max="507" width="26" style="3" customWidth="1"/>
    <col min="508" max="759" width="12.125" style="3"/>
    <col min="760" max="760" width="34.25" style="3" customWidth="1"/>
    <col min="761" max="761" width="26" style="3" customWidth="1"/>
    <col min="762" max="762" width="34.25" style="3" customWidth="1"/>
    <col min="763" max="763" width="26" style="3" customWidth="1"/>
    <col min="764" max="1015" width="12.125" style="3"/>
    <col min="1016" max="1016" width="34.25" style="3" customWidth="1"/>
    <col min="1017" max="1017" width="26" style="3" customWidth="1"/>
    <col min="1018" max="1018" width="34.25" style="3" customWidth="1"/>
    <col min="1019" max="1019" width="26" style="3" customWidth="1"/>
    <col min="1020" max="1271" width="12.125" style="3"/>
    <col min="1272" max="1272" width="34.25" style="3" customWidth="1"/>
    <col min="1273" max="1273" width="26" style="3" customWidth="1"/>
    <col min="1274" max="1274" width="34.25" style="3" customWidth="1"/>
    <col min="1275" max="1275" width="26" style="3" customWidth="1"/>
    <col min="1276" max="1527" width="12.125" style="3"/>
    <col min="1528" max="1528" width="34.25" style="3" customWidth="1"/>
    <col min="1529" max="1529" width="26" style="3" customWidth="1"/>
    <col min="1530" max="1530" width="34.25" style="3" customWidth="1"/>
    <col min="1531" max="1531" width="26" style="3" customWidth="1"/>
    <col min="1532" max="1783" width="12.125" style="3"/>
    <col min="1784" max="1784" width="34.25" style="3" customWidth="1"/>
    <col min="1785" max="1785" width="26" style="3" customWidth="1"/>
    <col min="1786" max="1786" width="34.25" style="3" customWidth="1"/>
    <col min="1787" max="1787" width="26" style="3" customWidth="1"/>
    <col min="1788" max="2039" width="12.125" style="3"/>
    <col min="2040" max="2040" width="34.25" style="3" customWidth="1"/>
    <col min="2041" max="2041" width="26" style="3" customWidth="1"/>
    <col min="2042" max="2042" width="34.25" style="3" customWidth="1"/>
    <col min="2043" max="2043" width="26" style="3" customWidth="1"/>
    <col min="2044" max="2295" width="12.125" style="3"/>
    <col min="2296" max="2296" width="34.25" style="3" customWidth="1"/>
    <col min="2297" max="2297" width="26" style="3" customWidth="1"/>
    <col min="2298" max="2298" width="34.25" style="3" customWidth="1"/>
    <col min="2299" max="2299" width="26" style="3" customWidth="1"/>
    <col min="2300" max="2551" width="12.125" style="3"/>
    <col min="2552" max="2552" width="34.25" style="3" customWidth="1"/>
    <col min="2553" max="2553" width="26" style="3" customWidth="1"/>
    <col min="2554" max="2554" width="34.25" style="3" customWidth="1"/>
    <col min="2555" max="2555" width="26" style="3" customWidth="1"/>
    <col min="2556" max="2807" width="12.125" style="3"/>
    <col min="2808" max="2808" width="34.25" style="3" customWidth="1"/>
    <col min="2809" max="2809" width="26" style="3" customWidth="1"/>
    <col min="2810" max="2810" width="34.25" style="3" customWidth="1"/>
    <col min="2811" max="2811" width="26" style="3" customWidth="1"/>
    <col min="2812" max="3063" width="12.125" style="3"/>
    <col min="3064" max="3064" width="34.25" style="3" customWidth="1"/>
    <col min="3065" max="3065" width="26" style="3" customWidth="1"/>
    <col min="3066" max="3066" width="34.25" style="3" customWidth="1"/>
    <col min="3067" max="3067" width="26" style="3" customWidth="1"/>
    <col min="3068" max="3319" width="12.125" style="3"/>
    <col min="3320" max="3320" width="34.25" style="3" customWidth="1"/>
    <col min="3321" max="3321" width="26" style="3" customWidth="1"/>
    <col min="3322" max="3322" width="34.25" style="3" customWidth="1"/>
    <col min="3323" max="3323" width="26" style="3" customWidth="1"/>
    <col min="3324" max="3575" width="12.125" style="3"/>
    <col min="3576" max="3576" width="34.25" style="3" customWidth="1"/>
    <col min="3577" max="3577" width="26" style="3" customWidth="1"/>
    <col min="3578" max="3578" width="34.25" style="3" customWidth="1"/>
    <col min="3579" max="3579" width="26" style="3" customWidth="1"/>
    <col min="3580" max="3831" width="12.125" style="3"/>
    <col min="3832" max="3832" width="34.25" style="3" customWidth="1"/>
    <col min="3833" max="3833" width="26" style="3" customWidth="1"/>
    <col min="3834" max="3834" width="34.25" style="3" customWidth="1"/>
    <col min="3835" max="3835" width="26" style="3" customWidth="1"/>
    <col min="3836" max="4087" width="12.125" style="3"/>
    <col min="4088" max="4088" width="34.25" style="3" customWidth="1"/>
    <col min="4089" max="4089" width="26" style="3" customWidth="1"/>
    <col min="4090" max="4090" width="34.25" style="3" customWidth="1"/>
    <col min="4091" max="4091" width="26" style="3" customWidth="1"/>
    <col min="4092" max="4343" width="12.125" style="3"/>
    <col min="4344" max="4344" width="34.25" style="3" customWidth="1"/>
    <col min="4345" max="4345" width="26" style="3" customWidth="1"/>
    <col min="4346" max="4346" width="34.25" style="3" customWidth="1"/>
    <col min="4347" max="4347" width="26" style="3" customWidth="1"/>
    <col min="4348" max="4599" width="12.125" style="3"/>
    <col min="4600" max="4600" width="34.25" style="3" customWidth="1"/>
    <col min="4601" max="4601" width="26" style="3" customWidth="1"/>
    <col min="4602" max="4602" width="34.25" style="3" customWidth="1"/>
    <col min="4603" max="4603" width="26" style="3" customWidth="1"/>
    <col min="4604" max="4855" width="12.125" style="3"/>
    <col min="4856" max="4856" width="34.25" style="3" customWidth="1"/>
    <col min="4857" max="4857" width="26" style="3" customWidth="1"/>
    <col min="4858" max="4858" width="34.25" style="3" customWidth="1"/>
    <col min="4859" max="4859" width="26" style="3" customWidth="1"/>
    <col min="4860" max="5111" width="12.125" style="3"/>
    <col min="5112" max="5112" width="34.25" style="3" customWidth="1"/>
    <col min="5113" max="5113" width="26" style="3" customWidth="1"/>
    <col min="5114" max="5114" width="34.25" style="3" customWidth="1"/>
    <col min="5115" max="5115" width="26" style="3" customWidth="1"/>
    <col min="5116" max="5367" width="12.125" style="3"/>
    <col min="5368" max="5368" width="34.25" style="3" customWidth="1"/>
    <col min="5369" max="5369" width="26" style="3" customWidth="1"/>
    <col min="5370" max="5370" width="34.25" style="3" customWidth="1"/>
    <col min="5371" max="5371" width="26" style="3" customWidth="1"/>
    <col min="5372" max="5623" width="12.125" style="3"/>
    <col min="5624" max="5624" width="34.25" style="3" customWidth="1"/>
    <col min="5625" max="5625" width="26" style="3" customWidth="1"/>
    <col min="5626" max="5626" width="34.25" style="3" customWidth="1"/>
    <col min="5627" max="5627" width="26" style="3" customWidth="1"/>
    <col min="5628" max="5879" width="12.125" style="3"/>
    <col min="5880" max="5880" width="34.25" style="3" customWidth="1"/>
    <col min="5881" max="5881" width="26" style="3" customWidth="1"/>
    <col min="5882" max="5882" width="34.25" style="3" customWidth="1"/>
    <col min="5883" max="5883" width="26" style="3" customWidth="1"/>
    <col min="5884" max="6135" width="12.125" style="3"/>
    <col min="6136" max="6136" width="34.25" style="3" customWidth="1"/>
    <col min="6137" max="6137" width="26" style="3" customWidth="1"/>
    <col min="6138" max="6138" width="34.25" style="3" customWidth="1"/>
    <col min="6139" max="6139" width="26" style="3" customWidth="1"/>
    <col min="6140" max="6391" width="12.125" style="3"/>
    <col min="6392" max="6392" width="34.25" style="3" customWidth="1"/>
    <col min="6393" max="6393" width="26" style="3" customWidth="1"/>
    <col min="6394" max="6394" width="34.25" style="3" customWidth="1"/>
    <col min="6395" max="6395" width="26" style="3" customWidth="1"/>
    <col min="6396" max="6647" width="12.125" style="3"/>
    <col min="6648" max="6648" width="34.25" style="3" customWidth="1"/>
    <col min="6649" max="6649" width="26" style="3" customWidth="1"/>
    <col min="6650" max="6650" width="34.25" style="3" customWidth="1"/>
    <col min="6651" max="6651" width="26" style="3" customWidth="1"/>
    <col min="6652" max="6903" width="12.125" style="3"/>
    <col min="6904" max="6904" width="34.25" style="3" customWidth="1"/>
    <col min="6905" max="6905" width="26" style="3" customWidth="1"/>
    <col min="6906" max="6906" width="34.25" style="3" customWidth="1"/>
    <col min="6907" max="6907" width="26" style="3" customWidth="1"/>
    <col min="6908" max="7159" width="12.125" style="3"/>
    <col min="7160" max="7160" width="34.25" style="3" customWidth="1"/>
    <col min="7161" max="7161" width="26" style="3" customWidth="1"/>
    <col min="7162" max="7162" width="34.25" style="3" customWidth="1"/>
    <col min="7163" max="7163" width="26" style="3" customWidth="1"/>
    <col min="7164" max="7415" width="12.125" style="3"/>
    <col min="7416" max="7416" width="34.25" style="3" customWidth="1"/>
    <col min="7417" max="7417" width="26" style="3" customWidth="1"/>
    <col min="7418" max="7418" width="34.25" style="3" customWidth="1"/>
    <col min="7419" max="7419" width="26" style="3" customWidth="1"/>
    <col min="7420" max="7671" width="12.125" style="3"/>
    <col min="7672" max="7672" width="34.25" style="3" customWidth="1"/>
    <col min="7673" max="7673" width="26" style="3" customWidth="1"/>
    <col min="7674" max="7674" width="34.25" style="3" customWidth="1"/>
    <col min="7675" max="7675" width="26" style="3" customWidth="1"/>
    <col min="7676" max="7927" width="12.125" style="3"/>
    <col min="7928" max="7928" width="34.25" style="3" customWidth="1"/>
    <col min="7929" max="7929" width="26" style="3" customWidth="1"/>
    <col min="7930" max="7930" width="34.25" style="3" customWidth="1"/>
    <col min="7931" max="7931" width="26" style="3" customWidth="1"/>
    <col min="7932" max="8183" width="12.125" style="3"/>
    <col min="8184" max="8184" width="34.25" style="3" customWidth="1"/>
    <col min="8185" max="8185" width="26" style="3" customWidth="1"/>
    <col min="8186" max="8186" width="34.25" style="3" customWidth="1"/>
    <col min="8187" max="8187" width="26" style="3" customWidth="1"/>
    <col min="8188" max="8439" width="12.125" style="3"/>
    <col min="8440" max="8440" width="34.25" style="3" customWidth="1"/>
    <col min="8441" max="8441" width="26" style="3" customWidth="1"/>
    <col min="8442" max="8442" width="34.25" style="3" customWidth="1"/>
    <col min="8443" max="8443" width="26" style="3" customWidth="1"/>
    <col min="8444" max="8695" width="12.125" style="3"/>
    <col min="8696" max="8696" width="34.25" style="3" customWidth="1"/>
    <col min="8697" max="8697" width="26" style="3" customWidth="1"/>
    <col min="8698" max="8698" width="34.25" style="3" customWidth="1"/>
    <col min="8699" max="8699" width="26" style="3" customWidth="1"/>
    <col min="8700" max="8951" width="12.125" style="3"/>
    <col min="8952" max="8952" width="34.25" style="3" customWidth="1"/>
    <col min="8953" max="8953" width="26" style="3" customWidth="1"/>
    <col min="8954" max="8954" width="34.25" style="3" customWidth="1"/>
    <col min="8955" max="8955" width="26" style="3" customWidth="1"/>
    <col min="8956" max="9207" width="12.125" style="3"/>
    <col min="9208" max="9208" width="34.25" style="3" customWidth="1"/>
    <col min="9209" max="9209" width="26" style="3" customWidth="1"/>
    <col min="9210" max="9210" width="34.25" style="3" customWidth="1"/>
    <col min="9211" max="9211" width="26" style="3" customWidth="1"/>
    <col min="9212" max="9463" width="12.125" style="3"/>
    <col min="9464" max="9464" width="34.25" style="3" customWidth="1"/>
    <col min="9465" max="9465" width="26" style="3" customWidth="1"/>
    <col min="9466" max="9466" width="34.25" style="3" customWidth="1"/>
    <col min="9467" max="9467" width="26" style="3" customWidth="1"/>
    <col min="9468" max="9719" width="12.125" style="3"/>
    <col min="9720" max="9720" width="34.25" style="3" customWidth="1"/>
    <col min="9721" max="9721" width="26" style="3" customWidth="1"/>
    <col min="9722" max="9722" width="34.25" style="3" customWidth="1"/>
    <col min="9723" max="9723" width="26" style="3" customWidth="1"/>
    <col min="9724" max="9975" width="12.125" style="3"/>
    <col min="9976" max="9976" width="34.25" style="3" customWidth="1"/>
    <col min="9977" max="9977" width="26" style="3" customWidth="1"/>
    <col min="9978" max="9978" width="34.25" style="3" customWidth="1"/>
    <col min="9979" max="9979" width="26" style="3" customWidth="1"/>
    <col min="9980" max="10231" width="12.125" style="3"/>
    <col min="10232" max="10232" width="34.25" style="3" customWidth="1"/>
    <col min="10233" max="10233" width="26" style="3" customWidth="1"/>
    <col min="10234" max="10234" width="34.25" style="3" customWidth="1"/>
    <col min="10235" max="10235" width="26" style="3" customWidth="1"/>
    <col min="10236" max="10487" width="12.125" style="3"/>
    <col min="10488" max="10488" width="34.25" style="3" customWidth="1"/>
    <col min="10489" max="10489" width="26" style="3" customWidth="1"/>
    <col min="10490" max="10490" width="34.25" style="3" customWidth="1"/>
    <col min="10491" max="10491" width="26" style="3" customWidth="1"/>
    <col min="10492" max="10743" width="12.125" style="3"/>
    <col min="10744" max="10744" width="34.25" style="3" customWidth="1"/>
    <col min="10745" max="10745" width="26" style="3" customWidth="1"/>
    <col min="10746" max="10746" width="34.25" style="3" customWidth="1"/>
    <col min="10747" max="10747" width="26" style="3" customWidth="1"/>
    <col min="10748" max="10999" width="12.125" style="3"/>
    <col min="11000" max="11000" width="34.25" style="3" customWidth="1"/>
    <col min="11001" max="11001" width="26" style="3" customWidth="1"/>
    <col min="11002" max="11002" width="34.25" style="3" customWidth="1"/>
    <col min="11003" max="11003" width="26" style="3" customWidth="1"/>
    <col min="11004" max="11255" width="12.125" style="3"/>
    <col min="11256" max="11256" width="34.25" style="3" customWidth="1"/>
    <col min="11257" max="11257" width="26" style="3" customWidth="1"/>
    <col min="11258" max="11258" width="34.25" style="3" customWidth="1"/>
    <col min="11259" max="11259" width="26" style="3" customWidth="1"/>
    <col min="11260" max="11511" width="12.125" style="3"/>
    <col min="11512" max="11512" width="34.25" style="3" customWidth="1"/>
    <col min="11513" max="11513" width="26" style="3" customWidth="1"/>
    <col min="11514" max="11514" width="34.25" style="3" customWidth="1"/>
    <col min="11515" max="11515" width="26" style="3" customWidth="1"/>
    <col min="11516" max="11767" width="12.125" style="3"/>
    <col min="11768" max="11768" width="34.25" style="3" customWidth="1"/>
    <col min="11769" max="11769" width="26" style="3" customWidth="1"/>
    <col min="11770" max="11770" width="34.25" style="3" customWidth="1"/>
    <col min="11771" max="11771" width="26" style="3" customWidth="1"/>
    <col min="11772" max="12023" width="12.125" style="3"/>
    <col min="12024" max="12024" width="34.25" style="3" customWidth="1"/>
    <col min="12025" max="12025" width="26" style="3" customWidth="1"/>
    <col min="12026" max="12026" width="34.25" style="3" customWidth="1"/>
    <col min="12027" max="12027" width="26" style="3" customWidth="1"/>
    <col min="12028" max="12279" width="12.125" style="3"/>
    <col min="12280" max="12280" width="34.25" style="3" customWidth="1"/>
    <col min="12281" max="12281" width="26" style="3" customWidth="1"/>
    <col min="12282" max="12282" width="34.25" style="3" customWidth="1"/>
    <col min="12283" max="12283" width="26" style="3" customWidth="1"/>
    <col min="12284" max="12535" width="12.125" style="3"/>
    <col min="12536" max="12536" width="34.25" style="3" customWidth="1"/>
    <col min="12537" max="12537" width="26" style="3" customWidth="1"/>
    <col min="12538" max="12538" width="34.25" style="3" customWidth="1"/>
    <col min="12539" max="12539" width="26" style="3" customWidth="1"/>
    <col min="12540" max="12791" width="12.125" style="3"/>
    <col min="12792" max="12792" width="34.25" style="3" customWidth="1"/>
    <col min="12793" max="12793" width="26" style="3" customWidth="1"/>
    <col min="12794" max="12794" width="34.25" style="3" customWidth="1"/>
    <col min="12795" max="12795" width="26" style="3" customWidth="1"/>
    <col min="12796" max="13047" width="12.125" style="3"/>
    <col min="13048" max="13048" width="34.25" style="3" customWidth="1"/>
    <col min="13049" max="13049" width="26" style="3" customWidth="1"/>
    <col min="13050" max="13050" width="34.25" style="3" customWidth="1"/>
    <col min="13051" max="13051" width="26" style="3" customWidth="1"/>
    <col min="13052" max="13303" width="12.125" style="3"/>
    <col min="13304" max="13304" width="34.25" style="3" customWidth="1"/>
    <col min="13305" max="13305" width="26" style="3" customWidth="1"/>
    <col min="13306" max="13306" width="34.25" style="3" customWidth="1"/>
    <col min="13307" max="13307" width="26" style="3" customWidth="1"/>
    <col min="13308" max="13559" width="12.125" style="3"/>
    <col min="13560" max="13560" width="34.25" style="3" customWidth="1"/>
    <col min="13561" max="13561" width="26" style="3" customWidth="1"/>
    <col min="13562" max="13562" width="34.25" style="3" customWidth="1"/>
    <col min="13563" max="13563" width="26" style="3" customWidth="1"/>
    <col min="13564" max="13815" width="12.125" style="3"/>
    <col min="13816" max="13816" width="34.25" style="3" customWidth="1"/>
    <col min="13817" max="13817" width="26" style="3" customWidth="1"/>
    <col min="13818" max="13818" width="34.25" style="3" customWidth="1"/>
    <col min="13819" max="13819" width="26" style="3" customWidth="1"/>
    <col min="13820" max="14071" width="12.125" style="3"/>
    <col min="14072" max="14072" width="34.25" style="3" customWidth="1"/>
    <col min="14073" max="14073" width="26" style="3" customWidth="1"/>
    <col min="14074" max="14074" width="34.25" style="3" customWidth="1"/>
    <col min="14075" max="14075" width="26" style="3" customWidth="1"/>
    <col min="14076" max="14327" width="12.125" style="3"/>
    <col min="14328" max="14328" width="34.25" style="3" customWidth="1"/>
    <col min="14329" max="14329" width="26" style="3" customWidth="1"/>
    <col min="14330" max="14330" width="34.25" style="3" customWidth="1"/>
    <col min="14331" max="14331" width="26" style="3" customWidth="1"/>
    <col min="14332" max="14583" width="12.125" style="3"/>
    <col min="14584" max="14584" width="34.25" style="3" customWidth="1"/>
    <col min="14585" max="14585" width="26" style="3" customWidth="1"/>
    <col min="14586" max="14586" width="34.25" style="3" customWidth="1"/>
    <col min="14587" max="14587" width="26" style="3" customWidth="1"/>
    <col min="14588" max="14839" width="12.125" style="3"/>
    <col min="14840" max="14840" width="34.25" style="3" customWidth="1"/>
    <col min="14841" max="14841" width="26" style="3" customWidth="1"/>
    <col min="14842" max="14842" width="34.25" style="3" customWidth="1"/>
    <col min="14843" max="14843" width="26" style="3" customWidth="1"/>
    <col min="14844" max="15095" width="12.125" style="3"/>
    <col min="15096" max="15096" width="34.25" style="3" customWidth="1"/>
    <col min="15097" max="15097" width="26" style="3" customWidth="1"/>
    <col min="15098" max="15098" width="34.25" style="3" customWidth="1"/>
    <col min="15099" max="15099" width="26" style="3" customWidth="1"/>
    <col min="15100" max="15351" width="12.125" style="3"/>
    <col min="15352" max="15352" width="34.25" style="3" customWidth="1"/>
    <col min="15353" max="15353" width="26" style="3" customWidth="1"/>
    <col min="15354" max="15354" width="34.25" style="3" customWidth="1"/>
    <col min="15355" max="15355" width="26" style="3" customWidth="1"/>
    <col min="15356" max="15607" width="12.125" style="3"/>
    <col min="15608" max="15608" width="34.25" style="3" customWidth="1"/>
    <col min="15609" max="15609" width="26" style="3" customWidth="1"/>
    <col min="15610" max="15610" width="34.25" style="3" customWidth="1"/>
    <col min="15611" max="15611" width="26" style="3" customWidth="1"/>
    <col min="15612" max="15863" width="12.125" style="3"/>
    <col min="15864" max="15864" width="34.25" style="3" customWidth="1"/>
    <col min="15865" max="15865" width="26" style="3" customWidth="1"/>
    <col min="15866" max="15866" width="34.25" style="3" customWidth="1"/>
    <col min="15867" max="15867" width="26" style="3" customWidth="1"/>
    <col min="15868" max="16119" width="12.125" style="3"/>
    <col min="16120" max="16120" width="34.25" style="3" customWidth="1"/>
    <col min="16121" max="16121" width="26" style="3" customWidth="1"/>
    <col min="16122" max="16122" width="34.25" style="3" customWidth="1"/>
    <col min="16123" max="16123" width="26" style="3" customWidth="1"/>
    <col min="16124" max="16384" width="12.125" style="3"/>
  </cols>
  <sheetData>
    <row r="1" ht="18.75" spans="1:2">
      <c r="A1" s="50" t="s">
        <v>1086</v>
      </c>
      <c r="B1" s="50"/>
    </row>
    <row r="2" ht="33.95" customHeight="1" spans="1:3">
      <c r="A2" s="51" t="s">
        <v>1087</v>
      </c>
      <c r="B2" s="51"/>
      <c r="C2" s="51"/>
    </row>
    <row r="3" ht="17.1" customHeight="1" spans="1:3">
      <c r="A3" s="52" t="s">
        <v>1088</v>
      </c>
      <c r="B3" s="52"/>
      <c r="C3" s="53" t="s">
        <v>9</v>
      </c>
    </row>
    <row r="4" ht="27.95" customHeight="1" spans="1:3">
      <c r="A4" s="54" t="s">
        <v>1089</v>
      </c>
      <c r="B4" s="54" t="s">
        <v>11</v>
      </c>
      <c r="C4" s="55" t="s">
        <v>12</v>
      </c>
    </row>
    <row r="5" ht="27.95" customHeight="1" spans="1:3">
      <c r="A5" s="56" t="s">
        <v>1090</v>
      </c>
      <c r="B5" s="57">
        <v>500</v>
      </c>
      <c r="C5" s="57">
        <v>500</v>
      </c>
    </row>
    <row r="6" ht="27.95" customHeight="1" spans="1:3">
      <c r="A6" s="56" t="s">
        <v>1091</v>
      </c>
      <c r="B6" s="57"/>
      <c r="C6" s="57">
        <v>161</v>
      </c>
    </row>
    <row r="7" ht="27.95" customHeight="1" spans="1:3">
      <c r="A7" s="56" t="s">
        <v>1092</v>
      </c>
      <c r="B7" s="57"/>
      <c r="C7" s="57"/>
    </row>
    <row r="8" ht="27.95" customHeight="1" spans="1:3">
      <c r="A8" s="56" t="s">
        <v>1093</v>
      </c>
      <c r="B8" s="57"/>
      <c r="C8" s="57"/>
    </row>
    <row r="9" ht="27.95" customHeight="1" spans="1:3">
      <c r="A9" s="56" t="s">
        <v>1094</v>
      </c>
      <c r="B9" s="57"/>
      <c r="C9" s="57"/>
    </row>
    <row r="10" ht="27.95" customHeight="1" spans="1:3">
      <c r="A10" s="56" t="s">
        <v>1095</v>
      </c>
      <c r="B10" s="57"/>
      <c r="C10" s="57"/>
    </row>
    <row r="11" ht="27.95" customHeight="1" spans="1:3">
      <c r="A11" s="54" t="s">
        <v>1096</v>
      </c>
      <c r="B11" s="57">
        <f>SUM(B5:B10)</f>
        <v>500</v>
      </c>
      <c r="C11" s="57">
        <f>SUM(C5:C10)</f>
        <v>661</v>
      </c>
    </row>
    <row r="12" ht="27.95" customHeight="1" spans="1:3">
      <c r="A12" s="54" t="s">
        <v>1089</v>
      </c>
      <c r="B12" s="54" t="s">
        <v>11</v>
      </c>
      <c r="C12" s="55" t="s">
        <v>12</v>
      </c>
    </row>
    <row r="13" ht="27.95" customHeight="1" spans="1:3">
      <c r="A13" s="56" t="s">
        <v>1097</v>
      </c>
      <c r="B13" s="57">
        <v>100</v>
      </c>
      <c r="C13" s="57">
        <f>100+161</f>
        <v>261</v>
      </c>
    </row>
    <row r="14" ht="27.95" customHeight="1" spans="1:3">
      <c r="A14" s="56" t="s">
        <v>1098</v>
      </c>
      <c r="B14" s="57"/>
      <c r="C14" s="57"/>
    </row>
    <row r="15" ht="27.95" customHeight="1" spans="1:3">
      <c r="A15" s="56" t="s">
        <v>1099</v>
      </c>
      <c r="B15" s="57"/>
      <c r="C15" s="57"/>
    </row>
    <row r="16" ht="27.95" customHeight="1" spans="1:3">
      <c r="A16" s="56" t="s">
        <v>1100</v>
      </c>
      <c r="B16" s="57">
        <v>400</v>
      </c>
      <c r="C16" s="57">
        <v>400</v>
      </c>
    </row>
    <row r="17" ht="27.95" customHeight="1" spans="1:3">
      <c r="A17" s="56" t="s">
        <v>1101</v>
      </c>
      <c r="B17" s="57"/>
      <c r="C17" s="57"/>
    </row>
    <row r="18" ht="27.95" customHeight="1" spans="1:3">
      <c r="A18" s="56" t="s">
        <v>1102</v>
      </c>
      <c r="B18" s="57"/>
      <c r="C18" s="57"/>
    </row>
    <row r="19" ht="27.95" customHeight="1" spans="1:3">
      <c r="A19" s="56" t="s">
        <v>1103</v>
      </c>
      <c r="B19" s="57"/>
      <c r="C19" s="57"/>
    </row>
    <row r="20" ht="27.95" customHeight="1" spans="1:3">
      <c r="A20" s="54" t="s">
        <v>1104</v>
      </c>
      <c r="B20" s="57">
        <f>SUM(B13:B19)</f>
        <v>500</v>
      </c>
      <c r="C20" s="57">
        <f>SUM(C13:C19)</f>
        <v>661</v>
      </c>
    </row>
    <row r="21" ht="15.6" customHeight="1"/>
    <row r="22" ht="15.6" customHeight="1"/>
    <row r="23" ht="15.6" customHeight="1"/>
    <row r="24" ht="15.6" customHeight="1"/>
  </sheetData>
  <mergeCells count="1">
    <mergeCell ref="A2:C2"/>
  </mergeCells>
  <printOptions horizontalCentered="1"/>
  <pageMargins left="0.984027777777778" right="0.550694444444444" top="0.747916666666667" bottom="0.747916666666667" header="0.314583333333333" footer="0.314583333333333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K26" sqref="K26"/>
    </sheetView>
  </sheetViews>
  <sheetFormatPr defaultColWidth="9" defaultRowHeight="14.25" outlineLevelCol="3"/>
  <cols>
    <col min="1" max="1" width="54.75" customWidth="1"/>
    <col min="2" max="2" width="22.5" customWidth="1"/>
    <col min="3" max="3" width="22.5" style="23" customWidth="1"/>
  </cols>
  <sheetData>
    <row r="1" customFormat="1" ht="18.75" spans="1:3">
      <c r="A1" s="24" t="s">
        <v>1105</v>
      </c>
      <c r="C1" s="23"/>
    </row>
    <row r="2" customFormat="1" ht="22.5" spans="1:3">
      <c r="A2" s="25" t="s">
        <v>1106</v>
      </c>
      <c r="B2" s="25"/>
      <c r="C2" s="26"/>
    </row>
    <row r="3" customFormat="1" ht="24" customHeight="1" spans="3:3">
      <c r="C3" s="27" t="s">
        <v>9</v>
      </c>
    </row>
    <row r="4" customFormat="1" ht="30" customHeight="1" spans="1:3">
      <c r="A4" s="28" t="s">
        <v>1107</v>
      </c>
      <c r="B4" s="28" t="s">
        <v>1108</v>
      </c>
      <c r="C4" s="29" t="s">
        <v>1109</v>
      </c>
    </row>
    <row r="5" customFormat="1" ht="30" customHeight="1" spans="1:3">
      <c r="A5" s="30" t="s">
        <v>1110</v>
      </c>
      <c r="B5" s="31">
        <f>B6+B7</f>
        <v>0</v>
      </c>
      <c r="C5" s="32">
        <f>C6+C7</f>
        <v>1291580</v>
      </c>
    </row>
    <row r="6" customFormat="1" ht="30" customHeight="1" spans="1:4">
      <c r="A6" s="33" t="s">
        <v>1111</v>
      </c>
      <c r="B6" s="34"/>
      <c r="C6" s="29">
        <v>208989</v>
      </c>
      <c r="D6" s="46"/>
    </row>
    <row r="7" customFormat="1" ht="30" customHeight="1" spans="1:3">
      <c r="A7" s="33" t="s">
        <v>1112</v>
      </c>
      <c r="B7" s="34"/>
      <c r="C7" s="29">
        <v>1082591</v>
      </c>
    </row>
    <row r="8" customFormat="1" ht="30" customHeight="1" spans="1:3">
      <c r="A8" s="30" t="s">
        <v>1113</v>
      </c>
      <c r="B8" s="31">
        <f>SUM(B9:B10)</f>
        <v>0</v>
      </c>
      <c r="C8" s="32">
        <f>SUM(C9:C10)</f>
        <v>96000</v>
      </c>
    </row>
    <row r="9" customFormat="1" ht="30" customHeight="1" spans="1:3">
      <c r="A9" s="33" t="s">
        <v>1111</v>
      </c>
      <c r="B9" s="34"/>
      <c r="C9" s="29">
        <v>6000</v>
      </c>
    </row>
    <row r="10" customFormat="1" ht="30" customHeight="1" spans="1:3">
      <c r="A10" s="33" t="s">
        <v>1112</v>
      </c>
      <c r="B10" s="34"/>
      <c r="C10" s="29">
        <v>90000</v>
      </c>
    </row>
    <row r="11" customFormat="1" ht="30" customHeight="1" spans="1:3">
      <c r="A11" s="33" t="s">
        <v>1114</v>
      </c>
      <c r="B11" s="31">
        <f>B12+B13</f>
        <v>0</v>
      </c>
      <c r="C11" s="32">
        <f>C12+C13</f>
        <v>96000</v>
      </c>
    </row>
    <row r="12" customFormat="1" ht="30" customHeight="1" spans="1:3">
      <c r="A12" s="33" t="s">
        <v>1111</v>
      </c>
      <c r="B12" s="47"/>
      <c r="C12" s="48">
        <v>6000</v>
      </c>
    </row>
    <row r="13" customFormat="1" ht="30" customHeight="1" spans="1:3">
      <c r="A13" s="33" t="s">
        <v>1112</v>
      </c>
      <c r="B13" s="49"/>
      <c r="C13" s="29">
        <v>90000</v>
      </c>
    </row>
    <row r="14" customFormat="1" ht="30" customHeight="1" spans="1:3">
      <c r="A14" s="30" t="s">
        <v>1115</v>
      </c>
      <c r="B14" s="31">
        <f>B15+B16</f>
        <v>0</v>
      </c>
      <c r="C14" s="32">
        <f>C15+C16</f>
        <v>1387580</v>
      </c>
    </row>
    <row r="15" customFormat="1" ht="30" customHeight="1" spans="1:3">
      <c r="A15" s="33" t="s">
        <v>1111</v>
      </c>
      <c r="B15" s="35">
        <f>B6+B12</f>
        <v>0</v>
      </c>
      <c r="C15" s="36">
        <f>C6+C12</f>
        <v>214989</v>
      </c>
    </row>
    <row r="16" customFormat="1" ht="30" customHeight="1" spans="1:3">
      <c r="A16" s="33" t="s">
        <v>1112</v>
      </c>
      <c r="B16" s="35">
        <f>B7+B10</f>
        <v>0</v>
      </c>
      <c r="C16" s="36">
        <f>C7+C10</f>
        <v>1172591</v>
      </c>
    </row>
    <row r="17" customFormat="1" spans="1:3">
      <c r="A17" s="39" t="s">
        <v>1116</v>
      </c>
      <c r="B17" s="39"/>
      <c r="C17" s="27"/>
    </row>
    <row r="18" customFormat="1" spans="1:3">
      <c r="A18" s="39"/>
      <c r="B18" s="39"/>
      <c r="C18" s="27"/>
    </row>
  </sheetData>
  <mergeCells count="2">
    <mergeCell ref="A2:C2"/>
    <mergeCell ref="A17:C18"/>
  </mergeCells>
  <printOptions horizontalCentered="1"/>
  <pageMargins left="0.984251968503937" right="0.551181102362205" top="0.748031496062992" bottom="0.748031496062992" header="0.31496062992126" footer="0.314960629921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E1" sqref="E$1:E$1048576"/>
    </sheetView>
  </sheetViews>
  <sheetFormatPr defaultColWidth="9" defaultRowHeight="14.25" outlineLevelCol="4"/>
  <cols>
    <col min="2" max="2" width="64.125" customWidth="1"/>
    <col min="3" max="3" width="37.125" customWidth="1"/>
    <col min="4" max="4" width="17.375" customWidth="1"/>
    <col min="5" max="5" width="17.375" style="41" customWidth="1"/>
  </cols>
  <sheetData>
    <row r="1" customFormat="1" ht="18.75" spans="1:5">
      <c r="A1" s="24" t="s">
        <v>1117</v>
      </c>
      <c r="E1" s="41"/>
    </row>
    <row r="2" customFormat="1" ht="22.5" spans="1:5">
      <c r="A2" s="42" t="s">
        <v>1118</v>
      </c>
      <c r="B2" s="42"/>
      <c r="C2" s="42"/>
      <c r="D2" s="42"/>
      <c r="E2" s="26"/>
    </row>
    <row r="3" customFormat="1" ht="21" customHeight="1" spans="5:5">
      <c r="E3" s="27" t="s">
        <v>9</v>
      </c>
    </row>
    <row r="4" customFormat="1" ht="30" customHeight="1" spans="1:5">
      <c r="A4" s="28" t="s">
        <v>1119</v>
      </c>
      <c r="B4" s="28" t="s">
        <v>1120</v>
      </c>
      <c r="C4" s="28" t="s">
        <v>1121</v>
      </c>
      <c r="D4" s="28" t="s">
        <v>1122</v>
      </c>
      <c r="E4" s="29" t="s">
        <v>1123</v>
      </c>
    </row>
    <row r="5" customFormat="1" ht="32" customHeight="1" spans="1:5">
      <c r="A5" s="43">
        <v>1</v>
      </c>
      <c r="B5" s="44" t="s">
        <v>1124</v>
      </c>
      <c r="C5" s="43" t="s">
        <v>1125</v>
      </c>
      <c r="D5" s="43" t="s">
        <v>1126</v>
      </c>
      <c r="E5" s="45">
        <v>6380</v>
      </c>
    </row>
    <row r="6" customFormat="1" ht="32" customHeight="1" spans="1:5">
      <c r="A6" s="43">
        <v>2</v>
      </c>
      <c r="B6" s="44" t="s">
        <v>1127</v>
      </c>
      <c r="C6" s="43" t="s">
        <v>1128</v>
      </c>
      <c r="D6" s="43" t="s">
        <v>1126</v>
      </c>
      <c r="E6" s="45">
        <v>3120</v>
      </c>
    </row>
    <row r="7" customFormat="1" ht="32" customHeight="1" spans="1:5">
      <c r="A7" s="43">
        <v>3</v>
      </c>
      <c r="B7" s="44" t="s">
        <v>1129</v>
      </c>
      <c r="C7" s="43" t="s">
        <v>1130</v>
      </c>
      <c r="D7" s="43" t="s">
        <v>1126</v>
      </c>
      <c r="E7" s="45">
        <v>1000</v>
      </c>
    </row>
    <row r="8" customFormat="1" ht="32" customHeight="1" spans="1:5">
      <c r="A8" s="43">
        <v>4</v>
      </c>
      <c r="B8" s="44" t="s">
        <v>1131</v>
      </c>
      <c r="C8" s="43" t="s">
        <v>1132</v>
      </c>
      <c r="D8" s="43" t="s">
        <v>1126</v>
      </c>
      <c r="E8" s="45">
        <v>5000</v>
      </c>
    </row>
    <row r="9" customFormat="1" ht="32" customHeight="1" spans="1:5">
      <c r="A9" s="43">
        <v>5</v>
      </c>
      <c r="B9" s="44" t="s">
        <v>1133</v>
      </c>
      <c r="C9" s="43" t="s">
        <v>1128</v>
      </c>
      <c r="D9" s="43" t="s">
        <v>1126</v>
      </c>
      <c r="E9" s="45">
        <v>1000</v>
      </c>
    </row>
    <row r="10" customFormat="1" ht="32" customHeight="1" spans="1:5">
      <c r="A10" s="43">
        <v>6</v>
      </c>
      <c r="B10" s="44" t="s">
        <v>1134</v>
      </c>
      <c r="C10" s="43" t="s">
        <v>1130</v>
      </c>
      <c r="D10" s="43" t="s">
        <v>1126</v>
      </c>
      <c r="E10" s="45">
        <v>1000</v>
      </c>
    </row>
    <row r="11" customFormat="1" ht="32" customHeight="1" spans="1:5">
      <c r="A11" s="43">
        <v>7</v>
      </c>
      <c r="B11" s="44" t="s">
        <v>1135</v>
      </c>
      <c r="C11" s="43" t="s">
        <v>1136</v>
      </c>
      <c r="D11" s="43" t="s">
        <v>1137</v>
      </c>
      <c r="E11" s="45">
        <v>5300</v>
      </c>
    </row>
    <row r="12" customFormat="1" ht="32" customHeight="1" spans="1:5">
      <c r="A12" s="43">
        <v>8</v>
      </c>
      <c r="B12" s="44" t="s">
        <v>1134</v>
      </c>
      <c r="C12" s="43" t="s">
        <v>1130</v>
      </c>
      <c r="D12" s="43" t="s">
        <v>1126</v>
      </c>
      <c r="E12" s="45">
        <v>1000</v>
      </c>
    </row>
    <row r="13" customFormat="1" ht="32" customHeight="1" spans="1:5">
      <c r="A13" s="43">
        <v>9</v>
      </c>
      <c r="B13" s="44" t="s">
        <v>1138</v>
      </c>
      <c r="C13" s="43" t="s">
        <v>1139</v>
      </c>
      <c r="D13" s="43" t="s">
        <v>1126</v>
      </c>
      <c r="E13" s="45">
        <v>10000</v>
      </c>
    </row>
    <row r="14" s="40" customFormat="1" ht="32" customHeight="1" spans="1:5">
      <c r="A14" s="43">
        <v>10</v>
      </c>
      <c r="B14" s="44" t="s">
        <v>1140</v>
      </c>
      <c r="C14" s="43" t="s">
        <v>1139</v>
      </c>
      <c r="D14" s="28" t="s">
        <v>1126</v>
      </c>
      <c r="E14" s="45">
        <v>3000</v>
      </c>
    </row>
    <row r="15" s="40" customFormat="1" ht="32" customHeight="1" spans="1:5">
      <c r="A15" s="43">
        <v>11</v>
      </c>
      <c r="B15" s="44" t="s">
        <v>1141</v>
      </c>
      <c r="C15" s="43" t="s">
        <v>1142</v>
      </c>
      <c r="D15" s="28" t="s">
        <v>1126</v>
      </c>
      <c r="E15" s="45">
        <v>3300</v>
      </c>
    </row>
    <row r="16" ht="32" customHeight="1" spans="1:5">
      <c r="A16" s="43">
        <v>12</v>
      </c>
      <c r="B16" s="44" t="s">
        <v>1143</v>
      </c>
      <c r="C16" s="43" t="s">
        <v>1144</v>
      </c>
      <c r="D16" s="28" t="s">
        <v>1126</v>
      </c>
      <c r="E16" s="45">
        <v>2000</v>
      </c>
    </row>
    <row r="17" ht="32" customHeight="1" spans="1:5">
      <c r="A17" s="43">
        <v>13</v>
      </c>
      <c r="B17" s="44" t="s">
        <v>1145</v>
      </c>
      <c r="C17" s="43" t="s">
        <v>1146</v>
      </c>
      <c r="D17" s="28" t="s">
        <v>1137</v>
      </c>
      <c r="E17" s="45">
        <v>700</v>
      </c>
    </row>
    <row r="18" ht="32" customHeight="1" spans="1:5">
      <c r="A18" s="43">
        <v>14</v>
      </c>
      <c r="B18" s="44" t="s">
        <v>1147</v>
      </c>
      <c r="C18" s="43" t="s">
        <v>1139</v>
      </c>
      <c r="D18" s="28" t="s">
        <v>1126</v>
      </c>
      <c r="E18" s="45">
        <v>15000</v>
      </c>
    </row>
    <row r="19" ht="32" customHeight="1" spans="1:5">
      <c r="A19" s="43">
        <v>15</v>
      </c>
      <c r="B19" s="44" t="s">
        <v>1127</v>
      </c>
      <c r="C19" s="43" t="s">
        <v>1128</v>
      </c>
      <c r="D19" s="28" t="s">
        <v>1126</v>
      </c>
      <c r="E19" s="45">
        <v>8000</v>
      </c>
    </row>
    <row r="20" ht="32" customHeight="1" spans="1:5">
      <c r="A20" s="43">
        <v>16</v>
      </c>
      <c r="B20" s="44" t="s">
        <v>1148</v>
      </c>
      <c r="C20" s="43" t="s">
        <v>1149</v>
      </c>
      <c r="D20" s="28" t="s">
        <v>1126</v>
      </c>
      <c r="E20" s="45">
        <v>1000</v>
      </c>
    </row>
    <row r="21" ht="32" customHeight="1" spans="1:5">
      <c r="A21" s="43">
        <v>17</v>
      </c>
      <c r="B21" s="44" t="s">
        <v>1150</v>
      </c>
      <c r="C21" s="43" t="s">
        <v>1151</v>
      </c>
      <c r="D21" s="28" t="s">
        <v>1126</v>
      </c>
      <c r="E21" s="45">
        <v>20000</v>
      </c>
    </row>
    <row r="22" ht="32" customHeight="1" spans="1:5">
      <c r="A22" s="43">
        <v>18</v>
      </c>
      <c r="B22" s="44" t="s">
        <v>1152</v>
      </c>
      <c r="C22" s="43" t="s">
        <v>1153</v>
      </c>
      <c r="D22" s="28" t="s">
        <v>1126</v>
      </c>
      <c r="E22" s="45">
        <v>7200</v>
      </c>
    </row>
  </sheetData>
  <mergeCells count="1">
    <mergeCell ref="A2:E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H15" sqref="H15"/>
    </sheetView>
  </sheetViews>
  <sheetFormatPr defaultColWidth="9" defaultRowHeight="14.25" outlineLevelCol="4"/>
  <cols>
    <col min="1" max="1" width="57.5" customWidth="1"/>
    <col min="2" max="2" width="19.625" customWidth="1"/>
    <col min="3" max="3" width="19.625" style="23" customWidth="1"/>
    <col min="4" max="4" width="11.6"/>
    <col min="5" max="5" width="13.75" customWidth="1"/>
  </cols>
  <sheetData>
    <row r="1" customFormat="1" ht="18.75" spans="1:3">
      <c r="A1" s="24" t="s">
        <v>1154</v>
      </c>
      <c r="C1" s="23"/>
    </row>
    <row r="2" customFormat="1" ht="22.5" spans="1:3">
      <c r="A2" s="25" t="s">
        <v>1155</v>
      </c>
      <c r="B2" s="25"/>
      <c r="C2" s="26"/>
    </row>
    <row r="3" customFormat="1" ht="24" customHeight="1" spans="3:3">
      <c r="C3" s="27" t="s">
        <v>9</v>
      </c>
    </row>
    <row r="4" customFormat="1" ht="30" customHeight="1" spans="1:3">
      <c r="A4" s="28" t="s">
        <v>1107</v>
      </c>
      <c r="B4" s="28" t="s">
        <v>1108</v>
      </c>
      <c r="C4" s="29" t="s">
        <v>1109</v>
      </c>
    </row>
    <row r="5" customFormat="1" ht="30" customHeight="1" spans="1:3">
      <c r="A5" s="30" t="s">
        <v>1156</v>
      </c>
      <c r="B5" s="31">
        <f>B6+B7</f>
        <v>0</v>
      </c>
      <c r="C5" s="32">
        <f>C6+C7</f>
        <v>1154198.36</v>
      </c>
    </row>
    <row r="6" customFormat="1" ht="30" customHeight="1" spans="1:3">
      <c r="A6" s="33" t="s">
        <v>1157</v>
      </c>
      <c r="B6" s="34"/>
      <c r="C6" s="29">
        <v>205542.36</v>
      </c>
    </row>
    <row r="7" customFormat="1" ht="30" customHeight="1" spans="1:3">
      <c r="A7" s="33" t="s">
        <v>1158</v>
      </c>
      <c r="B7" s="34"/>
      <c r="C7" s="29">
        <v>948656</v>
      </c>
    </row>
    <row r="8" customFormat="1" ht="30" customHeight="1" spans="1:3">
      <c r="A8" s="30" t="s">
        <v>1159</v>
      </c>
      <c r="B8" s="31">
        <f>SUM(B9:B10)</f>
        <v>0</v>
      </c>
      <c r="C8" s="32">
        <f>SUM(C9:C10)</f>
        <v>94000</v>
      </c>
    </row>
    <row r="9" customFormat="1" ht="30" customHeight="1" spans="1:3">
      <c r="A9" s="33" t="s">
        <v>1157</v>
      </c>
      <c r="B9" s="35"/>
      <c r="C9" s="36">
        <v>6000</v>
      </c>
    </row>
    <row r="10" customFormat="1" ht="30" customHeight="1" spans="1:3">
      <c r="A10" s="33" t="s">
        <v>1158</v>
      </c>
      <c r="B10" s="34"/>
      <c r="C10" s="36">
        <v>88000</v>
      </c>
    </row>
    <row r="11" customFormat="1" ht="30" customHeight="1" spans="1:3">
      <c r="A11" s="30" t="s">
        <v>1160</v>
      </c>
      <c r="B11" s="31">
        <f>B12+B13</f>
        <v>0</v>
      </c>
      <c r="C11" s="32">
        <f>C12+C13</f>
        <v>71804</v>
      </c>
    </row>
    <row r="12" customFormat="1" ht="30" customHeight="1" spans="1:3">
      <c r="A12" s="33" t="s">
        <v>1161</v>
      </c>
      <c r="B12" s="34"/>
      <c r="C12" s="29">
        <f>11704</f>
        <v>11704</v>
      </c>
    </row>
    <row r="13" customFormat="1" ht="30" customHeight="1" spans="1:3">
      <c r="A13" s="33" t="s">
        <v>1162</v>
      </c>
      <c r="B13" s="34"/>
      <c r="C13" s="29">
        <v>60100</v>
      </c>
    </row>
    <row r="14" customFormat="1" ht="30" customHeight="1" spans="1:3">
      <c r="A14" s="30" t="s">
        <v>1163</v>
      </c>
      <c r="B14" s="31">
        <f>B15+B16</f>
        <v>0</v>
      </c>
      <c r="C14" s="32">
        <f>C15+C16</f>
        <v>5000</v>
      </c>
    </row>
    <row r="15" customFormat="1" ht="30" customHeight="1" spans="1:3">
      <c r="A15" s="33" t="s">
        <v>1161</v>
      </c>
      <c r="B15" s="34"/>
      <c r="C15" s="29">
        <v>5000</v>
      </c>
    </row>
    <row r="16" customFormat="1" ht="30" customHeight="1" spans="1:3">
      <c r="A16" s="33" t="s">
        <v>1162</v>
      </c>
      <c r="B16" s="34"/>
      <c r="C16" s="37">
        <v>0</v>
      </c>
    </row>
    <row r="17" customFormat="1" ht="30" customHeight="1" spans="1:5">
      <c r="A17" s="30" t="s">
        <v>1164</v>
      </c>
      <c r="B17" s="31">
        <f>B18+B19</f>
        <v>0</v>
      </c>
      <c r="C17" s="32">
        <v>1303298.36</v>
      </c>
      <c r="E17" s="38"/>
    </row>
    <row r="18" customFormat="1" ht="30" customHeight="1" spans="1:3">
      <c r="A18" s="33" t="s">
        <v>1157</v>
      </c>
      <c r="B18" s="35"/>
      <c r="C18" s="36">
        <f>C6+C9-C15</f>
        <v>206542.36</v>
      </c>
    </row>
    <row r="19" customFormat="1" ht="30" customHeight="1" spans="1:3">
      <c r="A19" s="33" t="s">
        <v>1158</v>
      </c>
      <c r="B19" s="34"/>
      <c r="C19" s="29">
        <f>C7+C10+C13-C16</f>
        <v>1096756</v>
      </c>
    </row>
    <row r="20" customFormat="1" spans="1:3">
      <c r="A20" s="39" t="s">
        <v>1165</v>
      </c>
      <c r="B20" s="39"/>
      <c r="C20" s="27"/>
    </row>
    <row r="21" customFormat="1" spans="1:3">
      <c r="A21" s="39"/>
      <c r="B21" s="39"/>
      <c r="C21" s="27"/>
    </row>
  </sheetData>
  <mergeCells count="2">
    <mergeCell ref="A2:C2"/>
    <mergeCell ref="A20:C2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T1411"/>
  <sheetViews>
    <sheetView workbookViewId="0">
      <selection activeCell="H43" sqref="H43"/>
    </sheetView>
  </sheetViews>
  <sheetFormatPr defaultColWidth="9.125" defaultRowHeight="14.25"/>
  <cols>
    <col min="1" max="1" width="33.5" style="1" customWidth="1"/>
    <col min="2" max="2" width="10.375" style="1" customWidth="1"/>
    <col min="3" max="3" width="36" style="1" customWidth="1"/>
    <col min="4" max="4" width="9.7" style="1" customWidth="1"/>
    <col min="5" max="16372" width="9.125" style="1"/>
    <col min="16373" max="16374" width="9.125" style="2"/>
    <col min="16375" max="16384" width="9.125" style="3"/>
  </cols>
  <sheetData>
    <row r="1" s="1" customFormat="1" spans="1:16374">
      <c r="A1" s="1" t="s">
        <v>1166</v>
      </c>
      <c r="XES1" s="2"/>
      <c r="XET1" s="2"/>
    </row>
    <row r="2" s="1" customFormat="1" ht="27" customHeight="1" spans="1:4">
      <c r="A2" s="4" t="s">
        <v>1167</v>
      </c>
      <c r="B2" s="4"/>
      <c r="C2" s="4"/>
      <c r="D2" s="4"/>
    </row>
    <row r="3" s="1" customFormat="1" ht="18.4" customHeight="1" spans="1:3">
      <c r="A3" s="5"/>
      <c r="B3" s="5"/>
      <c r="C3" s="6"/>
    </row>
    <row r="4" s="1" customFormat="1" ht="18.4" customHeight="1" spans="1:4">
      <c r="A4" s="7" t="s">
        <v>1168</v>
      </c>
      <c r="B4" s="7"/>
      <c r="C4" s="8" t="s">
        <v>1169</v>
      </c>
      <c r="D4" s="9"/>
    </row>
    <row r="5" s="1" customFormat="1" ht="16.9" customHeight="1" spans="1:4">
      <c r="A5" s="10" t="s">
        <v>1170</v>
      </c>
      <c r="B5" s="11" t="s">
        <v>1171</v>
      </c>
      <c r="C5" s="10" t="s">
        <v>1170</v>
      </c>
      <c r="D5" s="11" t="s">
        <v>1171</v>
      </c>
    </row>
    <row r="6" s="1" customFormat="1" ht="18" customHeight="1" spans="1:4">
      <c r="A6" s="12" t="s">
        <v>1172</v>
      </c>
      <c r="B6" s="13">
        <f>B7+B22</f>
        <v>106497</v>
      </c>
      <c r="C6" s="12" t="s">
        <v>1173</v>
      </c>
      <c r="D6" s="14">
        <f>SUM(D7:D30)</f>
        <v>188654</v>
      </c>
    </row>
    <row r="7" s="1" customFormat="1" ht="18" customHeight="1" spans="1:4">
      <c r="A7" s="15" t="s">
        <v>1174</v>
      </c>
      <c r="B7" s="16">
        <f>SUM(B8:B21)</f>
        <v>26033</v>
      </c>
      <c r="C7" s="15" t="s">
        <v>1175</v>
      </c>
      <c r="D7" s="16">
        <v>26775</v>
      </c>
    </row>
    <row r="8" s="1" customFormat="1" ht="18" customHeight="1" spans="1:4">
      <c r="A8" s="15" t="s">
        <v>1176</v>
      </c>
      <c r="B8" s="16">
        <v>10427</v>
      </c>
      <c r="C8" s="15" t="s">
        <v>1177</v>
      </c>
      <c r="D8" s="16">
        <v>0</v>
      </c>
    </row>
    <row r="9" s="1" customFormat="1" ht="18" customHeight="1" spans="1:4">
      <c r="A9" s="15" t="s">
        <v>1178</v>
      </c>
      <c r="B9" s="16">
        <v>2140</v>
      </c>
      <c r="C9" s="15" t="s">
        <v>1179</v>
      </c>
      <c r="D9" s="17">
        <v>50</v>
      </c>
    </row>
    <row r="10" s="1" customFormat="1" ht="18" customHeight="1" spans="1:4">
      <c r="A10" s="15" t="s">
        <v>1180</v>
      </c>
      <c r="B10" s="16">
        <v>0</v>
      </c>
      <c r="C10" s="15" t="s">
        <v>1181</v>
      </c>
      <c r="D10" s="16">
        <v>9570</v>
      </c>
    </row>
    <row r="11" s="1" customFormat="1" ht="18" customHeight="1" spans="1:4">
      <c r="A11" s="15" t="s">
        <v>1182</v>
      </c>
      <c r="B11" s="16">
        <v>1119</v>
      </c>
      <c r="C11" s="15" t="s">
        <v>1183</v>
      </c>
      <c r="D11" s="16">
        <v>43433</v>
      </c>
    </row>
    <row r="12" s="1" customFormat="1" ht="18" customHeight="1" spans="1:4">
      <c r="A12" s="15" t="s">
        <v>1184</v>
      </c>
      <c r="B12" s="16">
        <v>70</v>
      </c>
      <c r="C12" s="15" t="s">
        <v>1185</v>
      </c>
      <c r="D12" s="16">
        <v>429</v>
      </c>
    </row>
    <row r="13" s="1" customFormat="1" ht="18" customHeight="1" spans="1:4">
      <c r="A13" s="15" t="s">
        <v>1186</v>
      </c>
      <c r="B13" s="18">
        <v>1535</v>
      </c>
      <c r="C13" s="15" t="s">
        <v>1187</v>
      </c>
      <c r="D13" s="16">
        <v>2032</v>
      </c>
    </row>
    <row r="14" s="1" customFormat="1" ht="18" customHeight="1" spans="1:4">
      <c r="A14" s="15" t="s">
        <v>1188</v>
      </c>
      <c r="B14" s="16">
        <v>926</v>
      </c>
      <c r="C14" s="15" t="s">
        <v>1189</v>
      </c>
      <c r="D14" s="16">
        <v>29909</v>
      </c>
    </row>
    <row r="15" s="1" customFormat="1" ht="18" customHeight="1" spans="1:4">
      <c r="A15" s="15" t="s">
        <v>1190</v>
      </c>
      <c r="B15" s="16">
        <v>1538</v>
      </c>
      <c r="C15" s="15" t="s">
        <v>1191</v>
      </c>
      <c r="D15" s="16">
        <v>15183</v>
      </c>
    </row>
    <row r="16" s="1" customFormat="1" ht="18" customHeight="1" spans="1:4">
      <c r="A16" s="15" t="s">
        <v>1192</v>
      </c>
      <c r="B16" s="16">
        <v>1919</v>
      </c>
      <c r="C16" s="15" t="s">
        <v>1193</v>
      </c>
      <c r="D16" s="16">
        <v>672</v>
      </c>
    </row>
    <row r="17" s="1" customFormat="1" ht="18" customHeight="1" spans="1:4">
      <c r="A17" s="15" t="s">
        <v>1194</v>
      </c>
      <c r="B17" s="17">
        <v>1740</v>
      </c>
      <c r="C17" s="15" t="s">
        <v>1195</v>
      </c>
      <c r="D17" s="16">
        <v>11882</v>
      </c>
    </row>
    <row r="18" s="1" customFormat="1" ht="18" customHeight="1" spans="1:4">
      <c r="A18" s="15" t="s">
        <v>1196</v>
      </c>
      <c r="B18" s="16">
        <v>509</v>
      </c>
      <c r="C18" s="15" t="s">
        <v>1197</v>
      </c>
      <c r="D18" s="16">
        <v>23659</v>
      </c>
    </row>
    <row r="19" s="1" customFormat="1" ht="18" customHeight="1" spans="1:4">
      <c r="A19" s="15" t="s">
        <v>1198</v>
      </c>
      <c r="B19" s="16">
        <v>3905</v>
      </c>
      <c r="C19" s="15" t="s">
        <v>1199</v>
      </c>
      <c r="D19" s="16">
        <v>4219</v>
      </c>
    </row>
    <row r="20" s="1" customFormat="1" ht="18" customHeight="1" spans="1:4">
      <c r="A20" s="15" t="s">
        <v>1200</v>
      </c>
      <c r="B20" s="16">
        <v>205</v>
      </c>
      <c r="C20" s="15" t="s">
        <v>1201</v>
      </c>
      <c r="D20" s="16">
        <v>1343</v>
      </c>
    </row>
    <row r="21" s="1" customFormat="1" ht="18" customHeight="1" spans="1:4">
      <c r="A21" s="15" t="s">
        <v>1202</v>
      </c>
      <c r="B21" s="16">
        <v>0</v>
      </c>
      <c r="C21" s="15" t="s">
        <v>1203</v>
      </c>
      <c r="D21" s="16">
        <v>2483</v>
      </c>
    </row>
    <row r="22" s="1" customFormat="1" ht="18" customHeight="1" spans="1:4">
      <c r="A22" s="15" t="s">
        <v>1204</v>
      </c>
      <c r="B22" s="16">
        <f>SUM(B23:B30)</f>
        <v>80464</v>
      </c>
      <c r="C22" s="15" t="s">
        <v>1205</v>
      </c>
      <c r="D22" s="16">
        <v>0</v>
      </c>
    </row>
    <row r="23" s="1" customFormat="1" ht="18" customHeight="1" spans="1:4">
      <c r="A23" s="15" t="s">
        <v>1206</v>
      </c>
      <c r="B23" s="17">
        <v>1550</v>
      </c>
      <c r="C23" s="15" t="s">
        <v>1207</v>
      </c>
      <c r="D23" s="16">
        <v>0</v>
      </c>
    </row>
    <row r="24" s="1" customFormat="1" ht="18" customHeight="1" spans="1:4">
      <c r="A24" s="15" t="s">
        <v>1208</v>
      </c>
      <c r="B24" s="16">
        <v>1256</v>
      </c>
      <c r="C24" s="15" t="s">
        <v>1209</v>
      </c>
      <c r="D24" s="16">
        <v>2887</v>
      </c>
    </row>
    <row r="25" s="1" customFormat="1" ht="18" customHeight="1" spans="1:4">
      <c r="A25" s="15" t="s">
        <v>1210</v>
      </c>
      <c r="B25" s="16">
        <v>2156</v>
      </c>
      <c r="C25" s="15" t="s">
        <v>1211</v>
      </c>
      <c r="D25" s="16">
        <v>6534</v>
      </c>
    </row>
    <row r="26" s="1" customFormat="1" ht="18" customHeight="1" spans="1:4">
      <c r="A26" s="15" t="s">
        <v>1212</v>
      </c>
      <c r="B26" s="16">
        <v>0</v>
      </c>
      <c r="C26" s="15" t="s">
        <v>1213</v>
      </c>
      <c r="D26" s="16">
        <v>147</v>
      </c>
    </row>
    <row r="27" s="1" customFormat="1" ht="18" customHeight="1" spans="1:4">
      <c r="A27" s="15" t="s">
        <v>1214</v>
      </c>
      <c r="B27" s="16">
        <v>75429</v>
      </c>
      <c r="C27" s="15" t="s">
        <v>1215</v>
      </c>
      <c r="D27" s="16">
        <v>2898</v>
      </c>
    </row>
    <row r="28" s="1" customFormat="1" ht="18" customHeight="1" spans="1:4">
      <c r="A28" s="15" t="s">
        <v>1216</v>
      </c>
      <c r="B28" s="16">
        <v>0</v>
      </c>
      <c r="C28" s="15" t="s">
        <v>174</v>
      </c>
      <c r="D28" s="18">
        <v>829</v>
      </c>
    </row>
    <row r="29" s="1" customFormat="1" ht="18" customHeight="1" spans="1:4">
      <c r="A29" s="15" t="s">
        <v>1217</v>
      </c>
      <c r="B29" s="16">
        <v>51</v>
      </c>
      <c r="C29" s="15" t="s">
        <v>1218</v>
      </c>
      <c r="D29" s="16">
        <v>3719</v>
      </c>
    </row>
    <row r="30" s="1" customFormat="1" ht="18" customHeight="1" spans="1:4">
      <c r="A30" s="15" t="s">
        <v>1219</v>
      </c>
      <c r="B30" s="16">
        <v>22</v>
      </c>
      <c r="C30" s="15" t="s">
        <v>1220</v>
      </c>
      <c r="D30" s="16">
        <v>1</v>
      </c>
    </row>
    <row r="31" s="1" customFormat="1" ht="18" customHeight="1" spans="1:4">
      <c r="A31" s="15"/>
      <c r="B31" s="19"/>
      <c r="C31" s="15"/>
      <c r="D31" s="16"/>
    </row>
    <row r="32" s="1" customFormat="1" ht="18" customHeight="1" spans="1:4">
      <c r="A32" s="12" t="s">
        <v>1221</v>
      </c>
      <c r="B32" s="13">
        <f>B33+B40</f>
        <v>47067</v>
      </c>
      <c r="C32" s="12" t="s">
        <v>1085</v>
      </c>
      <c r="D32" s="13">
        <f>D33+D40+D39+D43+D44+D45+D46</f>
        <v>226268</v>
      </c>
    </row>
    <row r="33" s="1" customFormat="1" ht="18" customHeight="1" spans="1:4">
      <c r="A33" s="15" t="s">
        <v>1222</v>
      </c>
      <c r="B33" s="17">
        <f>B34</f>
        <v>43829</v>
      </c>
      <c r="C33" s="15" t="s">
        <v>1195</v>
      </c>
      <c r="D33" s="16">
        <f>SUM(D34:D38)</f>
        <v>167376</v>
      </c>
    </row>
    <row r="34" s="1" customFormat="1" ht="18" customHeight="1" spans="1:4">
      <c r="A34" s="15" t="s">
        <v>1223</v>
      </c>
      <c r="B34" s="16">
        <f>SUM(B36:B39)</f>
        <v>43829</v>
      </c>
      <c r="C34" s="15" t="s">
        <v>1224</v>
      </c>
      <c r="D34" s="16">
        <v>147316</v>
      </c>
    </row>
    <row r="35" s="1" customFormat="1" ht="18" customHeight="1" spans="1:4">
      <c r="A35" s="15"/>
      <c r="B35" s="16"/>
      <c r="C35" s="15" t="s">
        <v>1225</v>
      </c>
      <c r="D35" s="16">
        <v>33</v>
      </c>
    </row>
    <row r="36" s="1" customFormat="1" ht="18" customHeight="1" spans="1:4">
      <c r="A36" s="15" t="s">
        <v>1226</v>
      </c>
      <c r="B36" s="16">
        <v>2782</v>
      </c>
      <c r="C36" s="15" t="s">
        <v>1227</v>
      </c>
      <c r="D36" s="16">
        <v>9</v>
      </c>
    </row>
    <row r="37" s="1" customFormat="1" ht="18" customHeight="1" spans="1:4">
      <c r="A37" s="15" t="s">
        <v>1228</v>
      </c>
      <c r="B37" s="16">
        <v>156</v>
      </c>
      <c r="C37" s="15" t="s">
        <v>1229</v>
      </c>
      <c r="D37" s="16">
        <v>18</v>
      </c>
    </row>
    <row r="38" s="1" customFormat="1" ht="18" customHeight="1" spans="1:4">
      <c r="A38" s="15" t="s">
        <v>1230</v>
      </c>
      <c r="B38" s="16">
        <v>-1191</v>
      </c>
      <c r="C38" s="15" t="s">
        <v>1231</v>
      </c>
      <c r="D38" s="16">
        <v>20000</v>
      </c>
    </row>
    <row r="39" s="1" customFormat="1" ht="18" customHeight="1" spans="1:4">
      <c r="A39" s="15" t="s">
        <v>1232</v>
      </c>
      <c r="B39" s="16">
        <v>42082</v>
      </c>
      <c r="C39" s="15" t="s">
        <v>1197</v>
      </c>
      <c r="D39" s="16">
        <v>195</v>
      </c>
    </row>
    <row r="40" s="1" customFormat="1" ht="18" customHeight="1" spans="1:4">
      <c r="A40" s="15" t="s">
        <v>1233</v>
      </c>
      <c r="B40" s="16">
        <v>3238</v>
      </c>
      <c r="C40" s="15" t="s">
        <v>174</v>
      </c>
      <c r="D40" s="16">
        <f>D41+D42</f>
        <v>38574</v>
      </c>
    </row>
    <row r="41" s="1" customFormat="1" ht="18" customHeight="1" spans="1:4">
      <c r="A41" s="20"/>
      <c r="B41" s="20"/>
      <c r="C41" s="15" t="s">
        <v>1234</v>
      </c>
      <c r="D41" s="16">
        <v>38035</v>
      </c>
    </row>
    <row r="42" s="1" customFormat="1" ht="18" customHeight="1" spans="1:4">
      <c r="A42" s="21"/>
      <c r="B42" s="20"/>
      <c r="C42" s="15" t="s">
        <v>1235</v>
      </c>
      <c r="D42" s="17">
        <v>539</v>
      </c>
    </row>
    <row r="43" s="1" customFormat="1" ht="18" customHeight="1" spans="1:4">
      <c r="A43" s="21"/>
      <c r="B43" s="20"/>
      <c r="C43" s="15" t="s">
        <v>1218</v>
      </c>
      <c r="D43" s="17">
        <v>15059</v>
      </c>
    </row>
    <row r="44" s="1" customFormat="1" ht="18" customHeight="1" spans="1:4">
      <c r="A44" s="21"/>
      <c r="B44" s="20"/>
      <c r="C44" s="15" t="s">
        <v>1187</v>
      </c>
      <c r="D44" s="17">
        <v>144</v>
      </c>
    </row>
    <row r="45" s="1" customFormat="1" ht="18" customHeight="1" spans="1:4">
      <c r="A45" s="21"/>
      <c r="B45" s="20"/>
      <c r="C45" s="15" t="s">
        <v>1201</v>
      </c>
      <c r="D45" s="17">
        <v>4919</v>
      </c>
    </row>
    <row r="46" s="1" customFormat="1" ht="18" customHeight="1" spans="1:4">
      <c r="A46" s="21"/>
      <c r="B46" s="20"/>
      <c r="C46" s="15" t="s">
        <v>1220</v>
      </c>
      <c r="D46" s="17">
        <v>1</v>
      </c>
    </row>
    <row r="47" s="1" customFormat="1" ht="18" customHeight="1" spans="1:4">
      <c r="A47" s="21"/>
      <c r="B47" s="20"/>
      <c r="C47" s="12"/>
      <c r="D47" s="13"/>
    </row>
    <row r="48" s="1" customFormat="1" ht="18" customHeight="1" spans="1:4">
      <c r="A48" s="21"/>
      <c r="B48" s="20"/>
      <c r="C48" s="15"/>
      <c r="D48" s="22"/>
    </row>
    <row r="49" s="1" customFormat="1" ht="18" customHeight="1" spans="1:4">
      <c r="A49" s="21"/>
      <c r="B49" s="20"/>
      <c r="C49" s="12"/>
      <c r="D49" s="13"/>
    </row>
    <row r="50" s="1" customFormat="1" ht="18" customHeight="1" spans="1:4">
      <c r="A50" s="12" t="s">
        <v>1236</v>
      </c>
      <c r="B50" s="13"/>
      <c r="C50" s="12" t="s">
        <v>1237</v>
      </c>
      <c r="D50" s="13">
        <f>D51</f>
        <v>17</v>
      </c>
    </row>
    <row r="51" s="1" customFormat="1" ht="18" customHeight="1" spans="1:4">
      <c r="A51" s="15" t="s">
        <v>1238</v>
      </c>
      <c r="B51" s="15">
        <v>0</v>
      </c>
      <c r="C51" s="15" t="s">
        <v>1239</v>
      </c>
      <c r="D51" s="22">
        <v>17</v>
      </c>
    </row>
    <row r="52" s="1" customFormat="1" ht="18" customHeight="1"/>
    <row r="53" s="1" customFormat="1" ht="18" customHeight="1"/>
    <row r="54" s="1" customFormat="1" ht="18" customHeight="1"/>
    <row r="55" s="1" customFormat="1" ht="18" customHeight="1"/>
    <row r="56" s="1" customFormat="1" ht="18" customHeight="1"/>
    <row r="57" s="1" customFormat="1" ht="18" customHeight="1"/>
    <row r="58" s="1" customFormat="1" ht="18" customHeight="1"/>
    <row r="59" s="1" customFormat="1" ht="18" customHeight="1"/>
    <row r="60" s="1" customFormat="1" ht="18" customHeight="1"/>
    <row r="61" s="1" customFormat="1" ht="18" customHeight="1"/>
    <row r="62" s="1" customFormat="1" ht="18" customHeight="1"/>
    <row r="63" s="1" customFormat="1" ht="18" customHeight="1"/>
    <row r="64" s="1" customFormat="1" ht="18" customHeight="1"/>
    <row r="65" s="1" customFormat="1" ht="18" customHeight="1"/>
    <row r="66" s="1" customFormat="1" ht="18" customHeight="1"/>
    <row r="67" s="1" customFormat="1" ht="18" customHeight="1"/>
    <row r="68" s="1" customFormat="1" ht="18" customHeight="1"/>
    <row r="69" s="1" customFormat="1" ht="18" customHeight="1"/>
    <row r="70" s="1" customFormat="1" ht="18" customHeight="1"/>
    <row r="71" s="1" customFormat="1" ht="18" customHeight="1"/>
    <row r="72" s="1" customFormat="1" ht="18" customHeight="1"/>
    <row r="73" s="1" customFormat="1" ht="18" customHeight="1"/>
    <row r="74" s="1" customFormat="1" ht="18" customHeight="1"/>
    <row r="75" s="1" customFormat="1" ht="18" customHeight="1"/>
    <row r="76" s="1" customFormat="1" ht="18" customHeight="1"/>
    <row r="77" s="1" customFormat="1" ht="18" customHeight="1"/>
    <row r="78" s="1" customFormat="1" ht="18" customHeight="1"/>
    <row r="79" s="1" customFormat="1" ht="18" customHeight="1"/>
    <row r="80" s="1" customFormat="1" ht="18" customHeight="1"/>
    <row r="81" s="1" customFormat="1" ht="18" customHeight="1"/>
    <row r="82" s="1" customFormat="1" ht="18" customHeight="1"/>
    <row r="83" s="1" customFormat="1" ht="18" customHeight="1"/>
    <row r="84" s="1" customFormat="1" ht="18" customHeight="1"/>
    <row r="85" s="1" customFormat="1" ht="18" customHeight="1"/>
    <row r="86" s="1" customFormat="1" ht="18" customHeight="1"/>
    <row r="87" s="1" customFormat="1" ht="18" customHeight="1"/>
    <row r="88" s="1" customFormat="1" ht="18" customHeight="1"/>
    <row r="89" s="1" customFormat="1" ht="18" customHeight="1"/>
    <row r="90" s="1" customFormat="1" ht="18" customHeight="1"/>
    <row r="91" s="1" customFormat="1" ht="18" customHeight="1"/>
    <row r="92" s="1" customFormat="1" ht="18" customHeight="1"/>
    <row r="93" s="1" customFormat="1" ht="18" customHeight="1"/>
    <row r="94" s="1" customFormat="1" ht="18" customHeight="1"/>
    <row r="95" s="1" customFormat="1" ht="18" customHeight="1"/>
    <row r="96" s="1" customFormat="1" ht="18" customHeight="1"/>
    <row r="97" s="1" customFormat="1" ht="18" customHeight="1"/>
    <row r="98" s="1" customFormat="1" ht="18" customHeight="1"/>
    <row r="99" s="1" customFormat="1" ht="18" customHeight="1"/>
    <row r="100" s="1" customFormat="1" ht="18" customHeight="1"/>
    <row r="101" s="1" customFormat="1" ht="18" customHeight="1"/>
    <row r="102" s="1" customFormat="1" ht="18" customHeight="1"/>
    <row r="103" s="1" customFormat="1" ht="18" customHeight="1"/>
    <row r="104" s="1" customFormat="1" ht="18" customHeight="1"/>
    <row r="105" s="1" customFormat="1" ht="18" customHeight="1"/>
    <row r="106" s="1" customFormat="1" ht="18" customHeight="1"/>
    <row r="107" s="1" customFormat="1" ht="18" customHeight="1"/>
    <row r="108" s="1" customFormat="1" ht="18" customHeight="1"/>
    <row r="109" s="1" customFormat="1" ht="18" customHeight="1"/>
    <row r="110" s="1" customFormat="1" ht="18" customHeight="1"/>
    <row r="111" s="1" customFormat="1" ht="18" customHeight="1"/>
    <row r="112" s="1" customFormat="1" ht="18" customHeight="1"/>
    <row r="113" s="1" customFormat="1" ht="18" customHeight="1"/>
    <row r="114" s="1" customFormat="1" ht="18" customHeight="1"/>
    <row r="115" s="1" customFormat="1" ht="18" customHeight="1"/>
    <row r="116" s="1" customFormat="1" ht="18" customHeight="1"/>
    <row r="117" s="1" customFormat="1" ht="18" customHeight="1"/>
    <row r="118" s="1" customFormat="1" ht="18" customHeight="1"/>
    <row r="119" s="1" customFormat="1" ht="18" customHeight="1"/>
    <row r="120" s="1" customFormat="1" ht="18" customHeight="1"/>
    <row r="121" s="1" customFormat="1" ht="18" customHeight="1"/>
    <row r="122" s="1" customFormat="1" ht="18" customHeight="1"/>
    <row r="123" s="1" customFormat="1" ht="18" customHeight="1"/>
    <row r="124" s="1" customFormat="1" ht="18" customHeight="1"/>
    <row r="125" s="1" customFormat="1" ht="18" customHeight="1"/>
    <row r="126" s="1" customFormat="1" ht="18" customHeight="1"/>
    <row r="127" s="1" customFormat="1" ht="18" customHeight="1"/>
    <row r="128" s="1" customFormat="1" ht="18" customHeight="1"/>
    <row r="129" s="1" customFormat="1" ht="18" customHeight="1"/>
    <row r="130" s="1" customFormat="1" ht="18" customHeight="1"/>
    <row r="131" s="1" customFormat="1" ht="18" customHeight="1"/>
    <row r="132" s="1" customFormat="1" ht="18" customHeight="1"/>
    <row r="133" s="1" customFormat="1" ht="18" customHeight="1"/>
    <row r="134" s="1" customFormat="1" ht="18" customHeight="1"/>
    <row r="135" s="1" customFormat="1" ht="18" customHeight="1"/>
    <row r="136" s="1" customFormat="1" ht="18" customHeight="1"/>
    <row r="137" s="1" customFormat="1" ht="18" customHeight="1"/>
    <row r="138" s="1" customFormat="1" ht="18" customHeight="1"/>
    <row r="139" s="1" customFormat="1" ht="18" customHeight="1"/>
    <row r="140" s="1" customFormat="1" ht="18" customHeight="1"/>
    <row r="141" s="1" customFormat="1" ht="18" customHeight="1"/>
    <row r="142" s="1" customFormat="1" ht="18" customHeight="1"/>
    <row r="143" s="1" customFormat="1" ht="18" customHeight="1"/>
    <row r="144" s="1" customFormat="1" ht="18" customHeight="1"/>
    <row r="145" s="1" customFormat="1" ht="18" customHeight="1"/>
    <row r="146" s="1" customFormat="1" ht="18" customHeight="1"/>
    <row r="147" s="1" customFormat="1" ht="18" customHeight="1"/>
    <row r="148" s="1" customFormat="1" ht="18" customHeight="1"/>
    <row r="149" s="1" customFormat="1" ht="18" customHeight="1"/>
    <row r="150" s="1" customFormat="1" ht="18" customHeight="1"/>
    <row r="151" s="1" customFormat="1" ht="18" customHeight="1"/>
    <row r="152" s="1" customFormat="1" ht="18" customHeight="1"/>
    <row r="153" s="1" customFormat="1" ht="18" customHeight="1"/>
    <row r="154" s="1" customFormat="1" ht="18" customHeight="1"/>
    <row r="155" s="1" customFormat="1" ht="18" customHeight="1"/>
    <row r="156" s="1" customFormat="1" ht="18" customHeight="1"/>
    <row r="157" s="1" customFormat="1" ht="18" customHeight="1"/>
    <row r="158" s="1" customFormat="1" ht="18" customHeight="1"/>
    <row r="159" s="1" customFormat="1" ht="18" customHeight="1"/>
    <row r="160" s="1" customFormat="1" ht="18" customHeight="1"/>
    <row r="161" s="1" customFormat="1" ht="18" customHeight="1"/>
    <row r="162" s="1" customFormat="1" ht="18" customHeight="1"/>
    <row r="163" s="1" customFormat="1" ht="18" customHeight="1"/>
    <row r="164" s="1" customFormat="1" ht="18" customHeight="1"/>
    <row r="165" s="1" customFormat="1" ht="18" customHeight="1"/>
    <row r="166" s="1" customFormat="1" ht="18" customHeight="1"/>
    <row r="167" s="1" customFormat="1" ht="18" customHeight="1"/>
    <row r="168" s="1" customFormat="1" ht="18" customHeight="1"/>
    <row r="169" s="1" customFormat="1" ht="18" customHeight="1"/>
    <row r="170" s="1" customFormat="1" ht="18" customHeight="1"/>
    <row r="171" s="1" customFormat="1" ht="18" customHeight="1"/>
    <row r="172" s="1" customFormat="1" ht="18" customHeight="1"/>
    <row r="173" s="1" customFormat="1" ht="18" customHeight="1"/>
    <row r="174" s="1" customFormat="1" ht="18" customHeight="1"/>
    <row r="175" s="1" customFormat="1" ht="18" customHeight="1"/>
    <row r="176" s="1" customFormat="1" ht="18" customHeight="1"/>
    <row r="177" s="1" customFormat="1" ht="18" customHeight="1"/>
    <row r="178" s="1" customFormat="1" ht="18" customHeight="1"/>
    <row r="179" s="1" customFormat="1" ht="18" customHeight="1"/>
    <row r="180" s="1" customFormat="1" ht="18" customHeight="1"/>
    <row r="181" s="1" customFormat="1" ht="18" customHeight="1"/>
    <row r="182" s="1" customFormat="1" ht="18" customHeight="1"/>
    <row r="183" s="1" customFormat="1" ht="18" customHeight="1"/>
    <row r="184" s="1" customFormat="1" ht="18" customHeight="1"/>
    <row r="185" s="1" customFormat="1" ht="18" customHeight="1"/>
    <row r="186" s="1" customFormat="1" ht="18" customHeight="1"/>
    <row r="187" s="1" customFormat="1" ht="18" customHeight="1"/>
    <row r="188" s="1" customFormat="1" ht="18" customHeight="1"/>
    <row r="189" s="1" customFormat="1" ht="18" customHeight="1"/>
    <row r="190" s="1" customFormat="1" ht="18" customHeight="1"/>
    <row r="191" s="1" customFormat="1" ht="18" customHeight="1"/>
    <row r="192" s="1" customFormat="1" ht="18" customHeight="1"/>
    <row r="193" s="1" customFormat="1" ht="18" customHeight="1"/>
    <row r="194" s="1" customFormat="1" ht="18" customHeight="1"/>
    <row r="195" s="1" customFormat="1" ht="18" customHeight="1"/>
    <row r="196" s="1" customFormat="1" ht="18" customHeight="1"/>
    <row r="197" s="1" customFormat="1" ht="18" customHeight="1"/>
    <row r="198" s="1" customFormat="1" ht="18" customHeight="1"/>
    <row r="199" s="1" customFormat="1" ht="18" customHeight="1"/>
    <row r="200" s="1" customFormat="1" ht="18" customHeight="1"/>
    <row r="201" s="1" customFormat="1" ht="18" customHeight="1"/>
    <row r="202" s="1" customFormat="1" ht="18" customHeight="1"/>
    <row r="203" s="1" customFormat="1" ht="18" customHeight="1"/>
    <row r="204" s="1" customFormat="1" ht="18" customHeight="1"/>
    <row r="205" s="1" customFormat="1" ht="18" customHeight="1"/>
    <row r="206" s="1" customFormat="1" ht="18" customHeight="1"/>
    <row r="207" s="1" customFormat="1" ht="18" customHeight="1"/>
    <row r="208" s="1" customFormat="1" ht="18" customHeight="1"/>
    <row r="209" s="1" customFormat="1" ht="18" customHeight="1"/>
    <row r="210" s="1" customFormat="1" ht="18" customHeight="1"/>
    <row r="211" s="1" customFormat="1" ht="18" customHeight="1"/>
    <row r="212" s="1" customFormat="1" ht="18" customHeight="1"/>
    <row r="213" s="1" customFormat="1" ht="18" customHeight="1"/>
    <row r="214" s="1" customFormat="1" ht="18" customHeight="1"/>
    <row r="215" s="1" customFormat="1" ht="18" customHeight="1"/>
    <row r="216" s="1" customFormat="1" ht="18" customHeight="1"/>
    <row r="217" s="1" customFormat="1" ht="18" customHeight="1"/>
    <row r="218" s="1" customFormat="1" ht="18" customHeight="1"/>
    <row r="219" s="1" customFormat="1" ht="18" customHeight="1"/>
    <row r="220" s="1" customFormat="1" ht="18" customHeight="1"/>
    <row r="221" s="1" customFormat="1" ht="18" customHeight="1"/>
    <row r="222" s="1" customFormat="1" ht="18" customHeight="1"/>
    <row r="223" s="1" customFormat="1" ht="18" customHeight="1"/>
    <row r="224" s="1" customFormat="1" ht="18" customHeight="1"/>
    <row r="225" s="1" customFormat="1" ht="18" customHeight="1"/>
    <row r="226" s="1" customFormat="1" ht="18" customHeight="1"/>
    <row r="227" s="1" customFormat="1" ht="18" customHeight="1"/>
    <row r="228" s="1" customFormat="1" ht="18" customHeight="1"/>
    <row r="229" s="1" customFormat="1" ht="18" customHeight="1"/>
    <row r="230" s="1" customFormat="1" ht="18" customHeight="1"/>
    <row r="231" s="1" customFormat="1" ht="18" customHeight="1"/>
    <row r="232" s="1" customFormat="1" ht="18" customHeight="1"/>
    <row r="233" s="1" customFormat="1" ht="18" customHeight="1"/>
    <row r="234" s="1" customFormat="1" ht="18" customHeight="1"/>
    <row r="235" s="1" customFormat="1" ht="18" customHeight="1"/>
    <row r="236" s="1" customFormat="1" ht="18" customHeight="1"/>
    <row r="237" s="1" customFormat="1" ht="18" customHeight="1"/>
    <row r="238" s="1" customFormat="1" ht="18" customHeight="1"/>
    <row r="239" s="1" customFormat="1" ht="18" customHeight="1"/>
    <row r="240" s="1" customFormat="1" ht="18" customHeight="1"/>
    <row r="241" s="1" customFormat="1" ht="18" customHeight="1"/>
    <row r="242" s="1" customFormat="1" ht="18" customHeight="1"/>
    <row r="243" s="1" customFormat="1" ht="18" customHeight="1"/>
    <row r="244" s="1" customFormat="1" ht="18" customHeight="1"/>
    <row r="245" s="1" customFormat="1" ht="18" customHeight="1"/>
    <row r="246" s="1" customFormat="1" ht="18" customHeight="1"/>
    <row r="247" s="1" customFormat="1" ht="18" customHeight="1"/>
    <row r="248" s="1" customFormat="1" ht="18" customHeight="1"/>
    <row r="249" s="1" customFormat="1" ht="18" customHeight="1"/>
    <row r="250" s="1" customFormat="1" ht="18" customHeight="1"/>
    <row r="251" s="1" customFormat="1" ht="18" customHeight="1"/>
    <row r="252" s="1" customFormat="1" ht="18" customHeight="1"/>
    <row r="253" s="1" customFormat="1" ht="18" customHeight="1"/>
    <row r="254" s="1" customFormat="1" ht="18" customHeight="1"/>
    <row r="255" s="1" customFormat="1" ht="18" customHeight="1"/>
    <row r="256" s="1" customFormat="1" ht="18" customHeight="1"/>
    <row r="257" s="1" customFormat="1" ht="18" customHeight="1"/>
    <row r="258" s="1" customFormat="1" ht="18" customHeight="1"/>
    <row r="259" s="1" customFormat="1" ht="18" customHeight="1"/>
    <row r="260" s="1" customFormat="1" ht="18" customHeight="1"/>
    <row r="261" s="1" customFormat="1" ht="18" customHeight="1"/>
    <row r="262" s="1" customFormat="1" ht="18" customHeight="1"/>
    <row r="263" s="1" customFormat="1" ht="18" customHeight="1"/>
    <row r="264" s="1" customFormat="1" ht="18" customHeight="1"/>
    <row r="265" s="1" customFormat="1" ht="18" customHeight="1"/>
    <row r="266" s="1" customFormat="1" ht="18" customHeight="1"/>
    <row r="267" s="1" customFormat="1" ht="18" customHeight="1"/>
    <row r="268" s="1" customFormat="1" ht="18" customHeight="1"/>
    <row r="269" s="1" customFormat="1" ht="18" customHeight="1"/>
    <row r="270" s="1" customFormat="1" ht="18" customHeight="1"/>
    <row r="271" s="1" customFormat="1" ht="18" customHeight="1"/>
    <row r="272" s="1" customFormat="1" ht="18" customHeight="1"/>
    <row r="273" s="1" customFormat="1" ht="18" customHeight="1"/>
    <row r="274" s="1" customFormat="1" ht="18" customHeight="1"/>
    <row r="275" s="1" customFormat="1" ht="18" customHeight="1"/>
    <row r="276" s="1" customFormat="1" ht="18" customHeight="1"/>
    <row r="277" s="1" customFormat="1" ht="18" customHeight="1"/>
    <row r="278" s="1" customFormat="1" ht="18" customHeight="1"/>
    <row r="279" s="1" customFormat="1" ht="18" customHeight="1"/>
    <row r="280" s="1" customFormat="1" ht="18" customHeight="1"/>
    <row r="281" s="1" customFormat="1" ht="18" customHeight="1"/>
    <row r="282" s="1" customFormat="1" ht="18" customHeight="1"/>
    <row r="283" s="1" customFormat="1" ht="18" customHeight="1"/>
    <row r="284" s="1" customFormat="1" ht="18" customHeight="1"/>
    <row r="285" s="1" customFormat="1" ht="18" customHeight="1"/>
    <row r="286" s="1" customFormat="1" ht="18" customHeight="1"/>
    <row r="287" s="1" customFormat="1" ht="18" customHeight="1"/>
    <row r="288" s="1" customFormat="1" ht="18" customHeight="1"/>
    <row r="289" s="1" customFormat="1" ht="18" customHeight="1"/>
    <row r="290" s="1" customFormat="1" ht="18" customHeight="1"/>
    <row r="291" s="1" customFormat="1" ht="18" customHeight="1"/>
    <row r="292" s="1" customFormat="1" ht="18" customHeight="1"/>
    <row r="293" s="1" customFormat="1" ht="18" customHeight="1"/>
    <row r="294" s="1" customFormat="1" ht="18" customHeight="1"/>
    <row r="295" s="1" customFormat="1" ht="18" customHeight="1"/>
    <row r="296" s="1" customFormat="1" ht="18" customHeight="1"/>
    <row r="297" s="1" customFormat="1" ht="18" customHeight="1"/>
    <row r="298" s="1" customFormat="1" ht="18" customHeight="1"/>
    <row r="299" s="1" customFormat="1" ht="18" customHeight="1"/>
    <row r="300" s="1" customFormat="1" ht="18" customHeight="1"/>
    <row r="301" s="1" customFormat="1" ht="18" customHeight="1"/>
    <row r="302" s="1" customFormat="1" ht="18" customHeight="1"/>
    <row r="303" s="1" customFormat="1" ht="18" customHeight="1"/>
    <row r="304" s="1" customFormat="1" ht="18" customHeight="1"/>
    <row r="305" s="1" customFormat="1" ht="18" customHeight="1"/>
    <row r="306" s="1" customFormat="1" ht="18" customHeight="1"/>
    <row r="307" s="1" customFormat="1" ht="18" customHeight="1"/>
    <row r="308" s="1" customFormat="1" ht="18" customHeight="1"/>
    <row r="309" s="1" customFormat="1" ht="18" customHeight="1"/>
    <row r="310" s="1" customFormat="1" ht="18" customHeight="1"/>
    <row r="311" s="1" customFormat="1" ht="18" customHeight="1"/>
    <row r="312" s="1" customFormat="1" ht="18" customHeight="1"/>
    <row r="313" s="1" customFormat="1" ht="18" customHeight="1"/>
    <row r="314" s="1" customFormat="1" ht="18" customHeight="1"/>
    <row r="315" s="1" customFormat="1" ht="18" customHeight="1"/>
    <row r="316" s="1" customFormat="1" ht="18" customHeight="1"/>
    <row r="317" s="1" customFormat="1" ht="18" customHeight="1"/>
    <row r="318" s="1" customFormat="1" ht="18" customHeight="1"/>
    <row r="319" s="1" customFormat="1" ht="18" customHeight="1"/>
    <row r="320" s="1" customFormat="1" ht="18" customHeight="1"/>
    <row r="321" s="1" customFormat="1" ht="18" customHeight="1"/>
    <row r="322" s="1" customFormat="1" ht="18" customHeight="1"/>
    <row r="323" s="1" customFormat="1" ht="18" customHeight="1"/>
    <row r="324" s="1" customFormat="1" ht="18" customHeight="1"/>
    <row r="325" s="1" customFormat="1" ht="18" customHeight="1"/>
    <row r="326" s="1" customFormat="1" ht="18" customHeight="1"/>
    <row r="327" s="1" customFormat="1" ht="18" customHeight="1"/>
    <row r="328" s="1" customFormat="1" ht="18" customHeight="1"/>
    <row r="329" s="1" customFormat="1" ht="18" customHeight="1"/>
    <row r="330" s="1" customFormat="1" ht="18" customHeight="1"/>
    <row r="331" s="1" customFormat="1" ht="18" customHeight="1"/>
    <row r="332" s="1" customFormat="1" ht="18" customHeight="1"/>
    <row r="333" s="1" customFormat="1" ht="18" customHeight="1"/>
    <row r="334" s="1" customFormat="1" ht="18" customHeight="1"/>
    <row r="335" s="1" customFormat="1" ht="18" customHeight="1"/>
    <row r="336" s="1" customFormat="1" ht="18" customHeight="1"/>
    <row r="337" s="1" customFormat="1" ht="18" customHeight="1"/>
    <row r="338" s="1" customFormat="1" ht="18" customHeight="1"/>
    <row r="339" s="1" customFormat="1" ht="18" customHeight="1"/>
    <row r="340" s="1" customFormat="1" ht="18" customHeight="1"/>
    <row r="341" s="1" customFormat="1" ht="18" customHeight="1"/>
    <row r="342" s="1" customFormat="1" ht="18" customHeight="1"/>
    <row r="343" s="1" customFormat="1" ht="18" customHeight="1"/>
    <row r="344" s="1" customFormat="1" ht="18" customHeight="1"/>
    <row r="345" s="1" customFormat="1" ht="18" customHeight="1"/>
    <row r="346" s="1" customFormat="1" ht="18" customHeight="1"/>
    <row r="347" s="1" customFormat="1" ht="18" customHeight="1"/>
    <row r="348" s="1" customFormat="1" ht="18" customHeight="1"/>
    <row r="349" s="1" customFormat="1" ht="18" customHeight="1"/>
    <row r="350" s="1" customFormat="1" ht="18" customHeight="1"/>
    <row r="351" s="1" customFormat="1" ht="18" customHeight="1"/>
    <row r="352" s="1" customFormat="1" ht="18" customHeight="1"/>
    <row r="353" s="1" customFormat="1" ht="18" customHeight="1"/>
    <row r="354" s="1" customFormat="1" ht="18" customHeight="1"/>
    <row r="355" s="1" customFormat="1" ht="18" customHeight="1"/>
    <row r="356" s="1" customFormat="1" ht="18" customHeight="1"/>
    <row r="357" s="1" customFormat="1" ht="18" customHeight="1"/>
    <row r="358" s="1" customFormat="1" ht="18" customHeight="1"/>
    <row r="359" s="1" customFormat="1" ht="18" customHeight="1"/>
    <row r="360" s="1" customFormat="1" ht="18" customHeight="1"/>
    <row r="361" s="1" customFormat="1" ht="18" customHeight="1"/>
    <row r="362" s="1" customFormat="1" ht="18" customHeight="1"/>
    <row r="363" s="1" customFormat="1" ht="18" customHeight="1"/>
    <row r="364" s="1" customFormat="1" ht="18" customHeight="1"/>
    <row r="365" s="1" customFormat="1" ht="18" customHeight="1"/>
    <row r="366" s="1" customFormat="1" ht="18" customHeight="1"/>
    <row r="367" s="1" customFormat="1" ht="18" customHeight="1"/>
    <row r="368" s="1" customFormat="1" ht="18" customHeight="1"/>
    <row r="369" s="1" customFormat="1" ht="18" customHeight="1"/>
    <row r="370" s="1" customFormat="1" ht="18" customHeight="1"/>
    <row r="371" s="1" customFormat="1" ht="18" customHeight="1"/>
    <row r="372" s="1" customFormat="1" ht="18" customHeight="1"/>
    <row r="373" s="1" customFormat="1" ht="18" customHeight="1"/>
    <row r="374" s="1" customFormat="1" ht="18" customHeight="1"/>
    <row r="375" s="1" customFormat="1" ht="18" customHeight="1"/>
    <row r="376" s="1" customFormat="1" ht="18" customHeight="1"/>
    <row r="377" s="1" customFormat="1" ht="18" customHeight="1"/>
    <row r="378" s="1" customFormat="1" ht="18" customHeight="1"/>
    <row r="379" s="1" customFormat="1" ht="18" customHeight="1"/>
    <row r="380" s="1" customFormat="1" ht="18" customHeight="1"/>
    <row r="381" s="1" customFormat="1" ht="18" customHeight="1"/>
    <row r="382" s="1" customFormat="1" ht="18" customHeight="1"/>
    <row r="383" s="1" customFormat="1" ht="18" customHeight="1"/>
    <row r="384" s="1" customFormat="1" ht="18" customHeight="1"/>
    <row r="385" s="1" customFormat="1" ht="18" customHeight="1"/>
    <row r="386" s="1" customFormat="1" ht="18" customHeight="1"/>
    <row r="387" s="1" customFormat="1" ht="18" customHeight="1"/>
    <row r="388" s="1" customFormat="1" ht="18" customHeight="1"/>
    <row r="389" s="1" customFormat="1" ht="18" customHeight="1"/>
    <row r="390" s="1" customFormat="1" ht="18" customHeight="1"/>
    <row r="391" s="1" customFormat="1" ht="18" customHeight="1"/>
    <row r="392" s="1" customFormat="1" ht="18" customHeight="1"/>
    <row r="393" s="1" customFormat="1" ht="18" customHeight="1"/>
    <row r="394" s="1" customFormat="1" ht="18" customHeight="1"/>
    <row r="395" s="1" customFormat="1" ht="18" customHeight="1"/>
    <row r="396" s="1" customFormat="1" ht="18" customHeight="1"/>
    <row r="397" s="1" customFormat="1" ht="18" customHeight="1"/>
    <row r="398" s="1" customFormat="1" ht="18" customHeight="1"/>
    <row r="399" s="1" customFormat="1" ht="18" customHeight="1"/>
    <row r="400" s="1" customFormat="1" ht="18" customHeight="1"/>
    <row r="401" s="1" customFormat="1" ht="18" customHeight="1"/>
    <row r="402" s="1" customFormat="1" ht="18" customHeight="1"/>
    <row r="403" s="1" customFormat="1" ht="18" customHeight="1"/>
    <row r="404" s="1" customFormat="1" ht="18" customHeight="1"/>
    <row r="405" s="1" customFormat="1" ht="18" customHeight="1"/>
    <row r="406" s="1" customFormat="1" ht="18" customHeight="1"/>
    <row r="407" s="1" customFormat="1" ht="18" customHeight="1"/>
    <row r="408" s="1" customFormat="1" ht="18" customHeight="1"/>
    <row r="409" s="1" customFormat="1" ht="18" customHeight="1"/>
    <row r="410" s="1" customFormat="1" ht="18" customHeight="1"/>
    <row r="411" s="1" customFormat="1" ht="18" customHeight="1"/>
    <row r="412" s="1" customFormat="1" ht="18" customHeight="1"/>
    <row r="413" s="1" customFormat="1" ht="18" customHeight="1"/>
    <row r="414" s="1" customFormat="1" ht="18" customHeight="1"/>
    <row r="415" s="1" customFormat="1" ht="18" customHeight="1"/>
    <row r="416" s="1" customFormat="1" ht="18" customHeight="1"/>
    <row r="417" s="1" customFormat="1" ht="18" customHeight="1"/>
    <row r="418" s="1" customFormat="1" ht="18" customHeight="1"/>
    <row r="419" s="1" customFormat="1" ht="18" customHeight="1"/>
    <row r="420" s="1" customFormat="1" ht="18" customHeight="1"/>
    <row r="421" s="1" customFormat="1" ht="18" customHeight="1"/>
    <row r="422" s="1" customFormat="1" ht="18" customHeight="1"/>
    <row r="423" s="1" customFormat="1" ht="18" customHeight="1"/>
    <row r="424" s="1" customFormat="1" ht="18" customHeight="1"/>
    <row r="425" s="1" customFormat="1" ht="18" customHeight="1"/>
    <row r="426" s="1" customFormat="1" ht="18" customHeight="1"/>
    <row r="427" s="1" customFormat="1" ht="18" customHeight="1"/>
    <row r="428" s="1" customFormat="1" ht="18" customHeight="1"/>
    <row r="429" s="1" customFormat="1" ht="18" customHeight="1"/>
    <row r="430" s="1" customFormat="1" ht="18" customHeight="1"/>
    <row r="431" s="1" customFormat="1" ht="18" customHeight="1"/>
    <row r="432" s="1" customFormat="1" ht="18" customHeight="1"/>
    <row r="433" s="1" customFormat="1" ht="18" customHeight="1"/>
    <row r="434" s="1" customFormat="1" ht="18" customHeight="1"/>
    <row r="435" s="1" customFormat="1" ht="18" customHeight="1"/>
    <row r="436" s="1" customFormat="1" ht="18" customHeight="1"/>
    <row r="437" s="1" customFormat="1" ht="18" customHeight="1"/>
    <row r="438" s="1" customFormat="1" ht="18" customHeight="1"/>
    <row r="439" s="1" customFormat="1" ht="18" customHeight="1"/>
    <row r="440" s="1" customFormat="1" ht="18" customHeight="1"/>
    <row r="441" s="1" customFormat="1" ht="18" customHeight="1"/>
    <row r="442" s="1" customFormat="1" ht="18" customHeight="1"/>
    <row r="443" s="1" customFormat="1" ht="18" customHeight="1"/>
    <row r="444" s="1" customFormat="1" ht="18" customHeight="1"/>
    <row r="445" s="1" customFormat="1" ht="18" customHeight="1"/>
    <row r="446" s="1" customFormat="1" ht="18" customHeight="1"/>
    <row r="447" s="1" customFormat="1" ht="18" customHeight="1"/>
    <row r="448" s="1" customFormat="1" ht="18" customHeight="1"/>
    <row r="449" s="1" customFormat="1" ht="18" customHeight="1"/>
    <row r="450" s="1" customFormat="1" ht="18" customHeight="1"/>
    <row r="451" s="1" customFormat="1" ht="18" customHeight="1"/>
    <row r="452" s="1" customFormat="1" ht="18" customHeight="1"/>
    <row r="453" s="1" customFormat="1" ht="18" customHeight="1"/>
    <row r="454" s="1" customFormat="1" ht="18" customHeight="1"/>
    <row r="455" s="1" customFormat="1" ht="18" customHeight="1"/>
    <row r="456" s="1" customFormat="1" ht="18" customHeight="1"/>
    <row r="457" s="1" customFormat="1" ht="18" customHeight="1"/>
    <row r="458" s="1" customFormat="1" ht="18" customHeight="1"/>
    <row r="459" s="1" customFormat="1" ht="18" customHeight="1"/>
    <row r="460" s="1" customFormat="1" ht="18" customHeight="1"/>
    <row r="461" s="1" customFormat="1" ht="18" customHeight="1"/>
    <row r="462" s="1" customFormat="1" ht="18" customHeight="1"/>
    <row r="463" s="1" customFormat="1" ht="18" customHeight="1"/>
    <row r="464" s="1" customFormat="1" ht="18" customHeight="1"/>
    <row r="465" s="1" customFormat="1" ht="18" customHeight="1"/>
    <row r="466" s="1" customFormat="1" ht="18" customHeight="1"/>
    <row r="467" s="1" customFormat="1" ht="18" customHeight="1"/>
    <row r="468" s="1" customFormat="1" ht="18" customHeight="1"/>
    <row r="469" s="1" customFormat="1" ht="18" customHeight="1"/>
    <row r="470" s="1" customFormat="1" ht="18" customHeight="1"/>
    <row r="471" s="1" customFormat="1" ht="18" customHeight="1"/>
    <row r="472" s="1" customFormat="1" ht="18" customHeight="1"/>
    <row r="473" s="1" customFormat="1" ht="18" customHeight="1"/>
    <row r="474" s="1" customFormat="1" ht="18" customHeight="1"/>
    <row r="475" s="1" customFormat="1" ht="18" customHeight="1"/>
    <row r="476" s="1" customFormat="1" ht="18" customHeight="1"/>
    <row r="477" s="1" customFormat="1" ht="18" customHeight="1"/>
    <row r="478" s="1" customFormat="1" ht="18" customHeight="1"/>
    <row r="479" s="1" customFormat="1" ht="18" customHeight="1"/>
    <row r="480" s="1" customFormat="1" ht="18" customHeight="1"/>
    <row r="481" s="1" customFormat="1" ht="18" customHeight="1"/>
    <row r="482" s="1" customFormat="1" ht="18" customHeight="1"/>
    <row r="483" s="1" customFormat="1" ht="18" customHeight="1"/>
    <row r="484" s="1" customFormat="1" ht="18" customHeight="1"/>
    <row r="485" s="1" customFormat="1" ht="18" customHeight="1"/>
    <row r="486" s="1" customFormat="1" ht="18" customHeight="1"/>
    <row r="487" s="1" customFormat="1" ht="18" customHeight="1"/>
    <row r="488" s="1" customFormat="1" ht="18" customHeight="1"/>
    <row r="489" s="1" customFormat="1" ht="18" customHeight="1"/>
    <row r="490" s="1" customFormat="1" ht="18" customHeight="1"/>
    <row r="491" s="1" customFormat="1" ht="18" customHeight="1"/>
    <row r="492" s="1" customFormat="1" ht="18" customHeight="1"/>
    <row r="493" s="1" customFormat="1" ht="18" customHeight="1"/>
    <row r="494" s="1" customFormat="1" ht="18" customHeight="1"/>
    <row r="495" s="1" customFormat="1" ht="18" customHeight="1"/>
    <row r="496" s="1" customFormat="1" ht="18" customHeight="1"/>
    <row r="497" s="1" customFormat="1" ht="18" customHeight="1"/>
    <row r="498" s="1" customFormat="1" ht="18" customHeight="1"/>
    <row r="499" s="1" customFormat="1" ht="18" customHeight="1"/>
    <row r="500" s="1" customFormat="1" ht="18" customHeight="1"/>
    <row r="501" s="1" customFormat="1" ht="18" customHeight="1"/>
    <row r="502" s="1" customFormat="1" ht="18" customHeight="1"/>
    <row r="503" s="1" customFormat="1" ht="18" customHeight="1"/>
    <row r="504" s="1" customFormat="1" ht="18" customHeight="1"/>
    <row r="505" s="1" customFormat="1" ht="18" customHeight="1"/>
    <row r="506" s="1" customFormat="1" ht="18" customHeight="1"/>
    <row r="507" s="1" customFormat="1" ht="18" customHeight="1"/>
    <row r="508" s="1" customFormat="1" ht="18" customHeight="1"/>
    <row r="509" s="1" customFormat="1" ht="18" customHeight="1"/>
    <row r="510" s="1" customFormat="1" ht="18" customHeight="1"/>
    <row r="511" s="1" customFormat="1" ht="18" customHeight="1"/>
    <row r="512" s="1" customFormat="1" ht="18" customHeight="1"/>
    <row r="513" s="1" customFormat="1" ht="18" customHeight="1"/>
    <row r="514" s="1" customFormat="1" ht="18" customHeight="1"/>
    <row r="515" s="1" customFormat="1" ht="18" customHeight="1"/>
    <row r="516" s="1" customFormat="1" ht="18" customHeight="1"/>
    <row r="517" s="1" customFormat="1" ht="18" customHeight="1"/>
    <row r="518" s="1" customFormat="1" ht="18" customHeight="1"/>
    <row r="519" s="1" customFormat="1" ht="18" customHeight="1"/>
    <row r="520" s="1" customFormat="1" ht="18" customHeight="1"/>
    <row r="521" s="1" customFormat="1" ht="18" customHeight="1"/>
    <row r="522" s="1" customFormat="1" ht="18" customHeight="1"/>
    <row r="523" s="1" customFormat="1" ht="18" customHeight="1"/>
    <row r="524" s="1" customFormat="1" ht="18" customHeight="1"/>
    <row r="525" s="1" customFormat="1" ht="18" customHeight="1"/>
    <row r="526" s="1" customFormat="1" ht="18" customHeight="1"/>
    <row r="527" s="1" customFormat="1" ht="18" customHeight="1"/>
    <row r="528" s="1" customFormat="1" ht="18" customHeight="1"/>
    <row r="529" s="1" customFormat="1" ht="18" customHeight="1"/>
    <row r="530" s="1" customFormat="1" ht="18" customHeight="1"/>
    <row r="531" s="1" customFormat="1" ht="18" customHeight="1"/>
    <row r="532" s="1" customFormat="1" ht="18" customHeight="1"/>
    <row r="533" s="1" customFormat="1" ht="18" customHeight="1"/>
    <row r="534" s="1" customFormat="1" ht="18" customHeight="1"/>
    <row r="535" s="1" customFormat="1" ht="18" customHeight="1"/>
    <row r="536" s="1" customFormat="1" ht="18" customHeight="1"/>
    <row r="537" s="1" customFormat="1" ht="18" customHeight="1"/>
    <row r="538" s="1" customFormat="1" ht="18" customHeight="1"/>
    <row r="539" s="1" customFormat="1" ht="18" customHeight="1"/>
    <row r="540" s="1" customFormat="1" ht="18" customHeight="1"/>
    <row r="541" s="1" customFormat="1" ht="18" customHeight="1"/>
    <row r="542" s="1" customFormat="1" ht="18" customHeight="1"/>
    <row r="543" s="1" customFormat="1" ht="18" customHeight="1"/>
    <row r="544" s="1" customFormat="1" ht="18" customHeight="1"/>
    <row r="545" s="1" customFormat="1" ht="18" customHeight="1"/>
    <row r="546" s="1" customFormat="1" ht="18" customHeight="1"/>
    <row r="547" s="1" customFormat="1" ht="18" customHeight="1"/>
    <row r="548" s="1" customFormat="1" ht="18" customHeight="1"/>
    <row r="549" s="1" customFormat="1" ht="18" customHeight="1"/>
    <row r="550" s="1" customFormat="1" ht="18" customHeight="1"/>
    <row r="551" s="1" customFormat="1" ht="18" customHeight="1"/>
    <row r="552" s="1" customFormat="1" ht="18" customHeight="1"/>
    <row r="553" s="1" customFormat="1" ht="18" customHeight="1"/>
    <row r="554" s="1" customFormat="1" ht="18" customHeight="1"/>
    <row r="555" s="1" customFormat="1" ht="18" customHeight="1"/>
    <row r="556" s="1" customFormat="1" ht="18" customHeight="1"/>
    <row r="557" s="1" customFormat="1" ht="18" customHeight="1"/>
    <row r="558" s="1" customFormat="1" ht="18" customHeight="1"/>
    <row r="559" s="1" customFormat="1" ht="18" customHeight="1"/>
    <row r="560" s="1" customFormat="1" ht="18" customHeight="1"/>
    <row r="561" s="1" customFormat="1" ht="18" customHeight="1"/>
    <row r="562" s="1" customFormat="1" ht="18" customHeight="1"/>
    <row r="563" s="1" customFormat="1" ht="18" customHeight="1"/>
    <row r="564" s="1" customFormat="1" ht="18" customHeight="1"/>
    <row r="565" s="1" customFormat="1" ht="18" customHeight="1"/>
    <row r="566" s="1" customFormat="1" ht="18" customHeight="1"/>
    <row r="567" s="1" customFormat="1" ht="18" customHeight="1"/>
    <row r="568" s="1" customFormat="1" ht="18" customHeight="1"/>
    <row r="569" s="1" customFormat="1" ht="18" customHeight="1"/>
    <row r="570" s="1" customFormat="1" ht="18" customHeight="1"/>
    <row r="571" s="1" customFormat="1" ht="18" customHeight="1"/>
    <row r="572" s="1" customFormat="1" ht="18" customHeight="1"/>
    <row r="573" s="1" customFormat="1" ht="18" customHeight="1"/>
    <row r="574" s="1" customFormat="1" ht="18" customHeight="1"/>
    <row r="575" s="1" customFormat="1" ht="18" customHeight="1"/>
    <row r="576" s="1" customFormat="1" ht="18" customHeight="1"/>
    <row r="577" s="1" customFormat="1" ht="18" customHeight="1"/>
    <row r="578" s="1" customFormat="1" ht="18" customHeight="1"/>
    <row r="579" s="1" customFormat="1" ht="18" customHeight="1"/>
    <row r="580" s="1" customFormat="1" ht="18" customHeight="1"/>
    <row r="581" s="1" customFormat="1" ht="18" customHeight="1"/>
    <row r="582" s="1" customFormat="1" ht="18" customHeight="1"/>
    <row r="583" s="1" customFormat="1" ht="18" customHeight="1"/>
    <row r="584" s="1" customFormat="1" ht="18" customHeight="1"/>
    <row r="585" s="1" customFormat="1" ht="18" customHeight="1"/>
    <row r="586" s="1" customFormat="1" ht="18" customHeight="1"/>
    <row r="587" s="1" customFormat="1" ht="18" customHeight="1"/>
    <row r="588" s="1" customFormat="1" ht="18" customHeight="1"/>
    <row r="589" s="1" customFormat="1" ht="18" customHeight="1"/>
    <row r="590" s="1" customFormat="1" ht="18" customHeight="1"/>
    <row r="591" s="1" customFormat="1" ht="18" customHeight="1"/>
    <row r="592" s="1" customFormat="1" ht="18" customHeight="1"/>
    <row r="593" s="1" customFormat="1" ht="18" customHeight="1"/>
    <row r="594" s="1" customFormat="1" ht="18" customHeight="1"/>
    <row r="595" s="1" customFormat="1" ht="18" customHeight="1"/>
    <row r="596" s="1" customFormat="1" ht="18" customHeight="1"/>
    <row r="597" s="1" customFormat="1" ht="18" customHeight="1"/>
    <row r="598" s="1" customFormat="1" ht="18" customHeight="1"/>
    <row r="599" s="1" customFormat="1" ht="18" customHeight="1"/>
    <row r="600" s="1" customFormat="1" ht="18" customHeight="1"/>
    <row r="601" s="1" customFormat="1" ht="18" customHeight="1"/>
    <row r="602" s="1" customFormat="1" ht="18" customHeight="1"/>
    <row r="603" s="1" customFormat="1" ht="18" customHeight="1"/>
    <row r="604" s="1" customFormat="1" ht="18" customHeight="1"/>
    <row r="605" s="1" customFormat="1" ht="18" customHeight="1"/>
    <row r="606" s="1" customFormat="1" ht="18" customHeight="1"/>
    <row r="607" s="1" customFormat="1" ht="18" customHeight="1"/>
    <row r="608" s="1" customFormat="1" ht="18" customHeight="1"/>
    <row r="609" s="1" customFormat="1" ht="18" customHeight="1"/>
    <row r="610" s="1" customFormat="1" ht="18" customHeight="1"/>
    <row r="611" s="1" customFormat="1" ht="18" customHeight="1"/>
    <row r="612" s="1" customFormat="1" ht="18" customHeight="1"/>
    <row r="613" s="1" customFormat="1" ht="18" customHeight="1"/>
    <row r="614" s="1" customFormat="1" ht="18" customHeight="1"/>
    <row r="615" s="1" customFormat="1" ht="18" customHeight="1"/>
    <row r="616" s="1" customFormat="1" ht="18" customHeight="1"/>
    <row r="617" s="1" customFormat="1" ht="18" customHeight="1"/>
    <row r="618" s="1" customFormat="1" ht="18" customHeight="1"/>
    <row r="619" s="1" customFormat="1" ht="18" customHeight="1"/>
    <row r="620" s="1" customFormat="1" ht="18" customHeight="1"/>
    <row r="621" s="1" customFormat="1" ht="18" customHeight="1"/>
    <row r="622" s="1" customFormat="1" ht="18" customHeight="1"/>
    <row r="623" s="1" customFormat="1" ht="18" customHeight="1"/>
    <row r="624" s="1" customFormat="1" ht="18" customHeight="1"/>
    <row r="625" s="1" customFormat="1" ht="18" customHeight="1"/>
    <row r="626" s="1" customFormat="1" ht="18" customHeight="1"/>
    <row r="627" s="1" customFormat="1" ht="18" customHeight="1"/>
    <row r="628" s="1" customFormat="1" ht="18" customHeight="1"/>
    <row r="629" s="1" customFormat="1" ht="18" customHeight="1"/>
    <row r="630" s="1" customFormat="1" ht="18" customHeight="1"/>
    <row r="631" s="1" customFormat="1" ht="18" customHeight="1"/>
    <row r="632" s="1" customFormat="1" ht="18" customHeight="1"/>
    <row r="633" s="1" customFormat="1" ht="18" customHeight="1"/>
    <row r="634" s="1" customFormat="1" ht="18" customHeight="1"/>
    <row r="635" s="1" customFormat="1" ht="18" customHeight="1"/>
    <row r="636" s="1" customFormat="1" ht="18" customHeight="1"/>
    <row r="637" s="1" customFormat="1" ht="18" customHeight="1"/>
    <row r="638" s="1" customFormat="1" ht="18" customHeight="1"/>
    <row r="639" s="1" customFormat="1" ht="18" customHeight="1"/>
    <row r="640" s="1" customFormat="1" ht="18" customHeight="1"/>
    <row r="641" s="1" customFormat="1" ht="18" customHeight="1"/>
    <row r="642" s="1" customFormat="1" ht="18" customHeight="1"/>
    <row r="643" s="1" customFormat="1" ht="18" customHeight="1"/>
    <row r="644" s="1" customFormat="1" ht="18" customHeight="1"/>
    <row r="645" s="1" customFormat="1" ht="18" customHeight="1"/>
    <row r="646" s="1" customFormat="1" ht="18" customHeight="1"/>
    <row r="647" s="1" customFormat="1" ht="18" customHeight="1"/>
    <row r="648" s="1" customFormat="1" ht="18" customHeight="1"/>
    <row r="649" s="1" customFormat="1" ht="18" customHeight="1"/>
    <row r="650" s="1" customFormat="1" ht="18" customHeight="1"/>
    <row r="651" s="1" customFormat="1" ht="18" customHeight="1"/>
    <row r="652" s="1" customFormat="1" ht="18" customHeight="1"/>
    <row r="653" s="1" customFormat="1" ht="18" customHeight="1"/>
    <row r="654" s="1" customFormat="1" ht="18" customHeight="1"/>
    <row r="655" s="1" customFormat="1" ht="18" customHeight="1"/>
    <row r="656" s="1" customFormat="1" ht="18" customHeight="1"/>
    <row r="657" s="1" customFormat="1" ht="18" customHeight="1"/>
    <row r="658" s="1" customFormat="1" ht="18" customHeight="1"/>
    <row r="659" s="1" customFormat="1" ht="18" customHeight="1"/>
    <row r="660" s="1" customFormat="1" ht="18" customHeight="1"/>
    <row r="661" s="1" customFormat="1" ht="18" customHeight="1"/>
    <row r="662" s="1" customFormat="1" ht="18" customHeight="1"/>
    <row r="663" s="1" customFormat="1" ht="18" customHeight="1"/>
    <row r="664" s="1" customFormat="1" ht="18" customHeight="1"/>
    <row r="665" s="1" customFormat="1" ht="18" customHeight="1"/>
    <row r="666" s="1" customFormat="1" ht="18" customHeight="1"/>
    <row r="667" s="1" customFormat="1" ht="18" customHeight="1"/>
    <row r="668" s="1" customFormat="1" ht="18" customHeight="1"/>
    <row r="669" s="1" customFormat="1" ht="18" customHeight="1"/>
    <row r="670" s="1" customFormat="1" ht="18" customHeight="1"/>
    <row r="671" s="1" customFormat="1" ht="18" customHeight="1"/>
    <row r="672" s="1" customFormat="1" ht="18" customHeight="1"/>
    <row r="673" s="1" customFormat="1" ht="18" customHeight="1"/>
    <row r="674" s="1" customFormat="1" ht="18" customHeight="1"/>
    <row r="675" s="1" customFormat="1" ht="18" customHeight="1"/>
    <row r="676" s="1" customFormat="1" ht="18" customHeight="1"/>
    <row r="677" s="1" customFormat="1" ht="18" customHeight="1"/>
    <row r="678" s="1" customFormat="1" ht="18" customHeight="1"/>
    <row r="679" s="1" customFormat="1" ht="18" customHeight="1"/>
    <row r="680" s="1" customFormat="1" ht="18" customHeight="1"/>
    <row r="681" s="1" customFormat="1" ht="18" customHeight="1"/>
    <row r="682" s="1" customFormat="1" ht="18" customHeight="1"/>
    <row r="683" s="1" customFormat="1" ht="18" customHeight="1"/>
    <row r="684" s="1" customFormat="1" ht="18" customHeight="1"/>
    <row r="685" s="1" customFormat="1" ht="18" customHeight="1"/>
    <row r="686" s="1" customFormat="1" ht="18" customHeight="1"/>
    <row r="687" s="1" customFormat="1" ht="18" customHeight="1"/>
    <row r="688" s="1" customFormat="1" ht="18" customHeight="1"/>
    <row r="689" s="1" customFormat="1" ht="18" customHeight="1"/>
    <row r="690" s="1" customFormat="1" ht="18" customHeight="1"/>
    <row r="691" s="1" customFormat="1" ht="18" customHeight="1"/>
    <row r="692" s="1" customFormat="1" ht="18" customHeight="1"/>
    <row r="693" s="1" customFormat="1" ht="18" customHeight="1"/>
    <row r="694" s="1" customFormat="1" ht="18" customHeight="1"/>
    <row r="695" s="1" customFormat="1" ht="18" customHeight="1"/>
    <row r="696" s="1" customFormat="1" ht="18" customHeight="1"/>
    <row r="697" s="1" customFormat="1" ht="18" customHeight="1"/>
    <row r="698" s="1" customFormat="1" ht="18" customHeight="1"/>
    <row r="699" s="1" customFormat="1" ht="18" customHeight="1"/>
    <row r="700" s="1" customFormat="1" ht="18" customHeight="1"/>
    <row r="701" s="1" customFormat="1" ht="18" customHeight="1"/>
    <row r="702" s="1" customFormat="1" ht="18" customHeight="1"/>
    <row r="703" s="1" customFormat="1" ht="18" customHeight="1"/>
    <row r="704" s="1" customFormat="1" ht="18" customHeight="1"/>
    <row r="705" s="1" customFormat="1" ht="18" customHeight="1"/>
    <row r="706" s="1" customFormat="1" ht="18" customHeight="1"/>
    <row r="707" s="1" customFormat="1" ht="18" customHeight="1"/>
    <row r="708" s="1" customFormat="1" ht="18" customHeight="1"/>
    <row r="709" s="1" customFormat="1" ht="18" customHeight="1"/>
    <row r="710" s="1" customFormat="1" ht="18" customHeight="1"/>
    <row r="711" s="1" customFormat="1" ht="18" customHeight="1"/>
    <row r="712" s="1" customFormat="1" ht="18" customHeight="1"/>
    <row r="713" s="1" customFormat="1" ht="18" customHeight="1"/>
    <row r="714" s="1" customFormat="1" ht="18" customHeight="1"/>
    <row r="715" s="1" customFormat="1" ht="18" customHeight="1"/>
    <row r="716" s="1" customFormat="1" ht="18" customHeight="1"/>
    <row r="717" s="1" customFormat="1" ht="18" customHeight="1"/>
    <row r="718" s="1" customFormat="1" ht="18" customHeight="1"/>
    <row r="719" s="1" customFormat="1" ht="18" customHeight="1"/>
    <row r="720" s="1" customFormat="1" ht="18" customHeight="1"/>
    <row r="721" s="1" customFormat="1" ht="18" customHeight="1"/>
    <row r="722" s="1" customFormat="1" ht="18" customHeight="1"/>
    <row r="723" s="1" customFormat="1" ht="18" customHeight="1"/>
    <row r="724" s="1" customFormat="1" ht="18" customHeight="1"/>
    <row r="725" s="1" customFormat="1" ht="18" customHeight="1"/>
    <row r="726" s="1" customFormat="1" ht="18" customHeight="1"/>
    <row r="727" s="1" customFormat="1" ht="18" customHeight="1"/>
    <row r="728" s="1" customFormat="1" ht="18" customHeight="1"/>
    <row r="729" s="1" customFormat="1" ht="18" customHeight="1"/>
    <row r="730" s="1" customFormat="1" ht="18" customHeight="1"/>
    <row r="731" s="1" customFormat="1" ht="18" customHeight="1"/>
    <row r="732" s="1" customFormat="1" ht="18" customHeight="1"/>
    <row r="733" s="1" customFormat="1" ht="18" customHeight="1"/>
    <row r="734" s="1" customFormat="1" ht="18" customHeight="1"/>
    <row r="735" s="1" customFormat="1" ht="18" customHeight="1"/>
    <row r="736" s="1" customFormat="1" ht="18" customHeight="1"/>
    <row r="737" s="1" customFormat="1" ht="18" customHeight="1"/>
    <row r="738" s="1" customFormat="1" ht="18" customHeight="1"/>
    <row r="739" s="1" customFormat="1" ht="18" customHeight="1"/>
    <row r="740" s="1" customFormat="1" ht="18" customHeight="1"/>
    <row r="741" s="1" customFormat="1" ht="18" customHeight="1"/>
    <row r="742" s="1" customFormat="1" ht="18" customHeight="1"/>
    <row r="743" s="1" customFormat="1" ht="18" customHeight="1"/>
    <row r="744" s="1" customFormat="1" ht="18" customHeight="1"/>
    <row r="745" s="1" customFormat="1" ht="18" customHeight="1"/>
    <row r="746" s="1" customFormat="1" ht="18" customHeight="1"/>
    <row r="747" s="1" customFormat="1" ht="18" customHeight="1"/>
    <row r="748" s="1" customFormat="1" ht="18" customHeight="1"/>
    <row r="749" s="1" customFormat="1" ht="18" customHeight="1"/>
    <row r="750" s="1" customFormat="1" ht="18" customHeight="1"/>
    <row r="751" s="1" customFormat="1" ht="18" customHeight="1"/>
    <row r="752" s="1" customFormat="1" ht="18" customHeight="1"/>
    <row r="753" s="1" customFormat="1" ht="18" customHeight="1"/>
    <row r="754" s="1" customFormat="1" ht="18" customHeight="1"/>
    <row r="755" s="1" customFormat="1" ht="18" customHeight="1"/>
    <row r="756" s="1" customFormat="1" ht="18" customHeight="1"/>
    <row r="757" s="1" customFormat="1" ht="18" customHeight="1"/>
    <row r="758" s="1" customFormat="1" ht="18" customHeight="1"/>
    <row r="759" s="1" customFormat="1" ht="18" customHeight="1"/>
    <row r="760" s="1" customFormat="1" ht="18" customHeight="1"/>
    <row r="761" s="1" customFormat="1" ht="18" customHeight="1"/>
    <row r="762" s="1" customFormat="1" ht="18" customHeight="1"/>
    <row r="763" s="1" customFormat="1" ht="18" customHeight="1"/>
    <row r="764" s="1" customFormat="1" ht="18" customHeight="1"/>
    <row r="765" s="1" customFormat="1" ht="18" customHeight="1"/>
    <row r="766" s="1" customFormat="1" ht="18" customHeight="1"/>
    <row r="767" s="1" customFormat="1" ht="18" customHeight="1"/>
    <row r="768" s="1" customFormat="1" ht="18" customHeight="1"/>
    <row r="769" s="1" customFormat="1" ht="18" customHeight="1"/>
    <row r="770" s="1" customFormat="1" ht="18" customHeight="1"/>
    <row r="771" s="1" customFormat="1" ht="18" customHeight="1"/>
    <row r="772" s="1" customFormat="1" ht="18" customHeight="1"/>
    <row r="773" s="1" customFormat="1" ht="18" customHeight="1"/>
    <row r="774" s="1" customFormat="1" ht="18" customHeight="1"/>
    <row r="775" s="1" customFormat="1" ht="18" customHeight="1"/>
    <row r="776" s="1" customFormat="1" ht="18" customHeight="1"/>
    <row r="777" s="1" customFormat="1" ht="18" customHeight="1"/>
    <row r="778" s="1" customFormat="1" ht="18" customHeight="1"/>
    <row r="779" s="1" customFormat="1" ht="18" customHeight="1"/>
    <row r="780" s="1" customFormat="1" ht="18" customHeight="1"/>
    <row r="781" s="1" customFormat="1" ht="18" customHeight="1"/>
    <row r="782" s="1" customFormat="1" ht="18" customHeight="1"/>
    <row r="783" s="1" customFormat="1" ht="18" customHeight="1"/>
    <row r="784" s="1" customFormat="1" ht="18" customHeight="1"/>
    <row r="785" s="1" customFormat="1" ht="18" customHeight="1"/>
    <row r="786" s="1" customFormat="1" ht="18" customHeight="1"/>
    <row r="787" s="1" customFormat="1" ht="18" customHeight="1"/>
    <row r="788" s="1" customFormat="1" ht="18" customHeight="1"/>
    <row r="789" s="1" customFormat="1" ht="18" customHeight="1"/>
    <row r="790" s="1" customFormat="1" ht="18" customHeight="1"/>
    <row r="791" s="1" customFormat="1" ht="18" customHeight="1"/>
    <row r="792" s="1" customFormat="1" ht="18" customHeight="1"/>
    <row r="793" s="1" customFormat="1" ht="18" customHeight="1"/>
    <row r="794" s="1" customFormat="1" ht="18" customHeight="1"/>
    <row r="795" s="1" customFormat="1" ht="18" customHeight="1"/>
    <row r="796" s="1" customFormat="1" ht="18" customHeight="1"/>
    <row r="797" s="1" customFormat="1" ht="18" customHeight="1"/>
    <row r="798" s="1" customFormat="1" ht="18" customHeight="1"/>
    <row r="799" s="1" customFormat="1" ht="18" customHeight="1"/>
    <row r="800" s="1" customFormat="1" ht="18" customHeight="1"/>
    <row r="801" s="1" customFormat="1" ht="18" customHeight="1"/>
    <row r="802" s="1" customFormat="1" ht="18" customHeight="1"/>
    <row r="803" s="1" customFormat="1" ht="18" customHeight="1"/>
    <row r="804" s="1" customFormat="1" ht="18" customHeight="1"/>
    <row r="805" s="1" customFormat="1" ht="18" customHeight="1"/>
    <row r="806" s="1" customFormat="1" ht="18" customHeight="1"/>
    <row r="807" s="1" customFormat="1" ht="18" customHeight="1"/>
    <row r="808" s="1" customFormat="1" ht="18" customHeight="1"/>
    <row r="809" s="1" customFormat="1" ht="18" customHeight="1"/>
    <row r="810" s="1" customFormat="1" ht="18" customHeight="1"/>
    <row r="811" s="1" customFormat="1" ht="18" customHeight="1"/>
    <row r="812" s="1" customFormat="1" ht="18" customHeight="1"/>
    <row r="813" s="1" customFormat="1" ht="18" customHeight="1"/>
    <row r="814" s="1" customFormat="1" ht="18" customHeight="1"/>
    <row r="815" s="1" customFormat="1" ht="18" customHeight="1"/>
    <row r="816" s="1" customFormat="1" ht="18" customHeight="1"/>
    <row r="817" s="1" customFormat="1" ht="18" customHeight="1"/>
    <row r="818" s="1" customFormat="1" ht="18" customHeight="1"/>
    <row r="819" s="1" customFormat="1" ht="18" customHeight="1"/>
    <row r="820" s="1" customFormat="1" ht="18" customHeight="1"/>
    <row r="821" s="1" customFormat="1" ht="18" customHeight="1"/>
    <row r="822" s="1" customFormat="1" ht="18" customHeight="1"/>
    <row r="823" s="1" customFormat="1" ht="18" customHeight="1"/>
    <row r="824" s="1" customFormat="1" ht="18" customHeight="1"/>
    <row r="825" s="1" customFormat="1" ht="18" customHeight="1"/>
    <row r="826" s="1" customFormat="1" ht="18" customHeight="1"/>
    <row r="827" s="1" customFormat="1" ht="18" customHeight="1"/>
    <row r="828" s="1" customFormat="1" ht="18" customHeight="1"/>
    <row r="829" s="1" customFormat="1" ht="18" customHeight="1"/>
    <row r="830" s="1" customFormat="1" ht="18" customHeight="1"/>
    <row r="831" s="1" customFormat="1" ht="18" customHeight="1"/>
    <row r="832" s="1" customFormat="1" ht="18" customHeight="1"/>
    <row r="833" s="1" customFormat="1" ht="18" customHeight="1"/>
    <row r="834" s="1" customFormat="1" ht="18" customHeight="1"/>
    <row r="835" s="1" customFormat="1" ht="18" customHeight="1"/>
    <row r="836" s="1" customFormat="1" ht="18" customHeight="1"/>
    <row r="837" s="1" customFormat="1" ht="18" customHeight="1"/>
    <row r="838" s="1" customFormat="1" ht="18" customHeight="1"/>
    <row r="839" s="1" customFormat="1" ht="18" customHeight="1"/>
    <row r="840" s="1" customFormat="1" ht="18" customHeight="1"/>
    <row r="841" s="1" customFormat="1" ht="18" customHeight="1"/>
    <row r="842" s="1" customFormat="1" ht="18" customHeight="1"/>
    <row r="843" s="1" customFormat="1" ht="18" customHeight="1"/>
    <row r="844" s="1" customFormat="1" ht="18" customHeight="1"/>
    <row r="845" s="1" customFormat="1" ht="18" customHeight="1"/>
    <row r="846" s="1" customFormat="1" ht="18" customHeight="1"/>
    <row r="847" s="1" customFormat="1" ht="18" customHeight="1"/>
    <row r="848" s="1" customFormat="1" ht="18" customHeight="1"/>
    <row r="849" s="1" customFormat="1" ht="18" customHeight="1"/>
    <row r="850" s="1" customFormat="1" ht="18" customHeight="1"/>
    <row r="851" s="1" customFormat="1" ht="18" customHeight="1"/>
    <row r="852" s="1" customFormat="1" ht="18" customHeight="1"/>
    <row r="853" s="1" customFormat="1" ht="18" customHeight="1"/>
    <row r="854" s="1" customFormat="1" ht="18" customHeight="1"/>
    <row r="855" s="1" customFormat="1" ht="18" customHeight="1"/>
    <row r="856" s="1" customFormat="1" ht="18" customHeight="1"/>
    <row r="857" s="1" customFormat="1" ht="18" customHeight="1"/>
    <row r="858" s="1" customFormat="1" ht="18" customHeight="1"/>
    <row r="859" s="1" customFormat="1" ht="18" customHeight="1"/>
    <row r="860" s="1" customFormat="1" ht="18" customHeight="1"/>
    <row r="861" s="1" customFormat="1" ht="18" customHeight="1"/>
    <row r="862" s="1" customFormat="1" ht="18" customHeight="1"/>
    <row r="863" s="1" customFormat="1" ht="18" customHeight="1"/>
    <row r="864" s="1" customFormat="1" ht="18" customHeight="1"/>
    <row r="865" s="1" customFormat="1" ht="18" customHeight="1"/>
    <row r="866" s="1" customFormat="1" ht="18" customHeight="1"/>
    <row r="867" s="1" customFormat="1" ht="18" customHeight="1"/>
    <row r="868" s="1" customFormat="1" ht="18" customHeight="1"/>
    <row r="869" s="1" customFormat="1" ht="18" customHeight="1"/>
    <row r="870" s="1" customFormat="1" ht="18" customHeight="1"/>
    <row r="871" s="1" customFormat="1" ht="18" customHeight="1"/>
    <row r="872" s="1" customFormat="1" ht="18" customHeight="1"/>
    <row r="873" s="1" customFormat="1" ht="18" customHeight="1"/>
    <row r="874" s="1" customFormat="1" ht="18" customHeight="1"/>
    <row r="875" s="1" customFormat="1" ht="18" customHeight="1"/>
    <row r="876" s="1" customFormat="1" ht="18" customHeight="1"/>
    <row r="877" s="1" customFormat="1" ht="18" customHeight="1"/>
    <row r="878" s="1" customFormat="1" ht="18" customHeight="1"/>
    <row r="879" s="1" customFormat="1" ht="18" customHeight="1"/>
    <row r="880" s="1" customFormat="1" ht="18" customHeight="1"/>
    <row r="881" s="1" customFormat="1" ht="18" customHeight="1"/>
    <row r="882" s="1" customFormat="1" ht="18" customHeight="1"/>
    <row r="883" s="1" customFormat="1" ht="18" customHeight="1"/>
    <row r="884" s="1" customFormat="1" ht="18" customHeight="1"/>
    <row r="885" s="1" customFormat="1" ht="18" customHeight="1"/>
    <row r="886" s="1" customFormat="1" ht="18" customHeight="1"/>
    <row r="887" s="1" customFormat="1" ht="18" customHeight="1"/>
    <row r="888" s="1" customFormat="1" ht="18" customHeight="1"/>
    <row r="889" s="1" customFormat="1" ht="18" customHeight="1"/>
    <row r="890" s="1" customFormat="1" ht="18" customHeight="1"/>
    <row r="891" s="1" customFormat="1" ht="18" customHeight="1"/>
    <row r="892" s="1" customFormat="1" ht="18" customHeight="1"/>
    <row r="893" s="1" customFormat="1" ht="18" customHeight="1"/>
    <row r="894" s="1" customFormat="1" ht="18" customHeight="1"/>
    <row r="895" s="1" customFormat="1" ht="18" customHeight="1"/>
    <row r="896" s="1" customFormat="1" ht="18" customHeight="1"/>
    <row r="897" s="1" customFormat="1" ht="18" customHeight="1"/>
    <row r="898" s="1" customFormat="1" ht="18" customHeight="1"/>
    <row r="899" s="1" customFormat="1" ht="18" customHeight="1"/>
    <row r="900" s="1" customFormat="1" ht="18" customHeight="1"/>
    <row r="901" s="1" customFormat="1" ht="18" customHeight="1"/>
    <row r="902" s="1" customFormat="1" ht="18" customHeight="1"/>
    <row r="903" s="1" customFormat="1" ht="18" customHeight="1"/>
    <row r="904" s="1" customFormat="1" ht="18" customHeight="1"/>
    <row r="905" s="1" customFormat="1" ht="18" customHeight="1"/>
    <row r="906" s="1" customFormat="1" ht="18" customHeight="1"/>
    <row r="907" s="1" customFormat="1" ht="18" customHeight="1"/>
    <row r="908" s="1" customFormat="1" ht="18" customHeight="1"/>
    <row r="909" s="1" customFormat="1" ht="18" customHeight="1"/>
    <row r="910" s="1" customFormat="1" ht="18" customHeight="1"/>
    <row r="911" s="1" customFormat="1" ht="18" customHeight="1"/>
    <row r="912" s="1" customFormat="1" ht="18" customHeight="1"/>
    <row r="913" s="1" customFormat="1" ht="18" customHeight="1"/>
    <row r="914" s="1" customFormat="1" ht="18" customHeight="1"/>
    <row r="915" s="1" customFormat="1" ht="18" customHeight="1"/>
    <row r="916" s="1" customFormat="1" ht="18" customHeight="1"/>
    <row r="917" s="1" customFormat="1" ht="18" customHeight="1"/>
    <row r="918" s="1" customFormat="1" ht="18" customHeight="1"/>
    <row r="919" s="1" customFormat="1" ht="18" customHeight="1"/>
    <row r="920" s="1" customFormat="1" ht="18" customHeight="1"/>
    <row r="921" s="1" customFormat="1" ht="18" customHeight="1"/>
    <row r="922" s="1" customFormat="1" ht="18" customHeight="1"/>
    <row r="923" s="1" customFormat="1" ht="18" customHeight="1"/>
    <row r="924" s="1" customFormat="1" ht="18" customHeight="1"/>
    <row r="925" s="1" customFormat="1" ht="18" customHeight="1"/>
    <row r="926" s="1" customFormat="1" ht="18" customHeight="1"/>
    <row r="927" s="1" customFormat="1" ht="18" customHeight="1"/>
    <row r="928" s="1" customFormat="1" ht="18" customHeight="1"/>
    <row r="929" s="1" customFormat="1" ht="18" customHeight="1"/>
    <row r="930" s="1" customFormat="1" ht="18" customHeight="1"/>
    <row r="931" s="1" customFormat="1" ht="18" customHeight="1"/>
    <row r="932" s="1" customFormat="1" ht="18" customHeight="1"/>
    <row r="933" s="1" customFormat="1" ht="18" customHeight="1"/>
    <row r="934" s="1" customFormat="1" ht="18" customHeight="1"/>
    <row r="935" s="1" customFormat="1" ht="18" customHeight="1"/>
    <row r="936" s="1" customFormat="1" ht="18" customHeight="1"/>
    <row r="937" s="1" customFormat="1" ht="18" customHeight="1"/>
    <row r="938" s="1" customFormat="1" ht="18" customHeight="1"/>
    <row r="939" s="1" customFormat="1" ht="18" customHeight="1"/>
    <row r="940" s="1" customFormat="1" ht="18" customHeight="1"/>
    <row r="941" s="1" customFormat="1" ht="18" customHeight="1"/>
    <row r="942" s="1" customFormat="1" ht="18" customHeight="1"/>
    <row r="943" s="1" customFormat="1" ht="18" customHeight="1"/>
    <row r="944" s="1" customFormat="1" ht="18" customHeight="1"/>
    <row r="945" s="1" customFormat="1" ht="18" customHeight="1"/>
    <row r="946" s="1" customFormat="1" ht="18" customHeight="1"/>
    <row r="947" s="1" customFormat="1" ht="18" customHeight="1"/>
    <row r="948" s="1" customFormat="1" ht="18" customHeight="1"/>
    <row r="949" s="1" customFormat="1" ht="18" customHeight="1"/>
    <row r="950" s="1" customFormat="1" ht="18" customHeight="1"/>
    <row r="951" s="1" customFormat="1" ht="18" customHeight="1"/>
    <row r="952" s="1" customFormat="1" ht="18" customHeight="1"/>
    <row r="953" s="1" customFormat="1" ht="18" customHeight="1"/>
    <row r="954" s="1" customFormat="1" ht="18" customHeight="1"/>
    <row r="955" s="1" customFormat="1" ht="18" customHeight="1"/>
    <row r="956" s="1" customFormat="1" ht="18" customHeight="1"/>
    <row r="957" s="1" customFormat="1" ht="18" customHeight="1"/>
    <row r="958" s="1" customFormat="1" ht="18" customHeight="1"/>
    <row r="959" s="1" customFormat="1" ht="18" customHeight="1"/>
    <row r="960" s="1" customFormat="1" ht="18" customHeight="1"/>
    <row r="961" s="1" customFormat="1" ht="18" customHeight="1"/>
    <row r="962" s="1" customFormat="1" ht="18" customHeight="1"/>
    <row r="963" s="1" customFormat="1" ht="18" customHeight="1"/>
    <row r="964" s="1" customFormat="1" ht="18" customHeight="1"/>
    <row r="965" s="1" customFormat="1" ht="18" customHeight="1"/>
    <row r="966" s="1" customFormat="1" ht="18" customHeight="1"/>
    <row r="967" s="1" customFormat="1" ht="18" customHeight="1"/>
    <row r="968" s="1" customFormat="1" ht="18" customHeight="1"/>
    <row r="969" s="1" customFormat="1" ht="18" customHeight="1"/>
    <row r="970" s="1" customFormat="1" ht="18" customHeight="1"/>
    <row r="971" s="1" customFormat="1" ht="18" customHeight="1"/>
    <row r="972" s="1" customFormat="1" ht="18" customHeight="1"/>
    <row r="973" s="1" customFormat="1" ht="18" customHeight="1"/>
    <row r="974" s="1" customFormat="1" ht="18" customHeight="1"/>
    <row r="975" s="1" customFormat="1" ht="18" customHeight="1"/>
    <row r="976" s="1" customFormat="1" ht="18" customHeight="1"/>
    <row r="977" s="1" customFormat="1" ht="18" customHeight="1"/>
    <row r="978" s="1" customFormat="1" ht="18" customHeight="1"/>
    <row r="979" s="1" customFormat="1" ht="18" customHeight="1"/>
    <row r="980" s="1" customFormat="1" ht="18" customHeight="1"/>
    <row r="981" s="1" customFormat="1" ht="18" customHeight="1"/>
    <row r="982" s="1" customFormat="1" ht="18" customHeight="1"/>
    <row r="983" s="1" customFormat="1" ht="18" customHeight="1"/>
    <row r="984" s="1" customFormat="1" ht="18" customHeight="1"/>
    <row r="985" s="1" customFormat="1" ht="18" customHeight="1"/>
    <row r="986" s="1" customFormat="1" ht="18" customHeight="1"/>
    <row r="987" s="1" customFormat="1" ht="18" customHeight="1"/>
    <row r="988" s="1" customFormat="1" ht="18" customHeight="1"/>
    <row r="989" s="1" customFormat="1" ht="18" customHeight="1"/>
    <row r="990" s="1" customFormat="1" ht="18" customHeight="1"/>
    <row r="991" s="1" customFormat="1" ht="18" customHeight="1"/>
    <row r="992" s="1" customFormat="1" ht="18" customHeight="1"/>
    <row r="993" s="1" customFormat="1" ht="18" customHeight="1"/>
    <row r="994" s="1" customFormat="1" ht="18" customHeight="1"/>
    <row r="995" s="1" customFormat="1" ht="18" customHeight="1"/>
    <row r="996" s="1" customFormat="1" ht="18" customHeight="1"/>
    <row r="997" s="1" customFormat="1" ht="18" customHeight="1"/>
    <row r="998" s="1" customFormat="1" ht="18" customHeight="1"/>
    <row r="999" s="1" customFormat="1" ht="18" customHeight="1"/>
    <row r="1000" s="1" customFormat="1" ht="18" customHeight="1"/>
    <row r="1001" s="1" customFormat="1" ht="18" customHeight="1"/>
    <row r="1002" s="1" customFormat="1" ht="18" customHeight="1"/>
    <row r="1003" s="1" customFormat="1" ht="18" customHeight="1"/>
    <row r="1004" s="1" customFormat="1" ht="18" customHeight="1"/>
    <row r="1005" s="1" customFormat="1" ht="18" customHeight="1"/>
    <row r="1006" s="1" customFormat="1" ht="18" customHeight="1"/>
    <row r="1007" s="1" customFormat="1" ht="18" customHeight="1"/>
    <row r="1008" s="1" customFormat="1" ht="18" customHeight="1"/>
    <row r="1009" s="1" customFormat="1" ht="18" customHeight="1"/>
    <row r="1010" s="1" customFormat="1" ht="18" customHeight="1"/>
    <row r="1011" s="1" customFormat="1" ht="18" customHeight="1"/>
    <row r="1012" s="1" customFormat="1" ht="18" customHeight="1"/>
    <row r="1013" s="1" customFormat="1" ht="18" customHeight="1"/>
    <row r="1014" s="1" customFormat="1" ht="18" customHeight="1"/>
    <row r="1015" s="1" customFormat="1" ht="18" customHeight="1"/>
    <row r="1016" s="1" customFormat="1" ht="18" customHeight="1"/>
    <row r="1017" s="1" customFormat="1" ht="18" customHeight="1"/>
    <row r="1018" s="1" customFormat="1" ht="18" customHeight="1"/>
    <row r="1019" s="1" customFormat="1" ht="18" customHeight="1"/>
    <row r="1020" s="1" customFormat="1" ht="18" customHeight="1"/>
    <row r="1021" s="1" customFormat="1" ht="18" customHeight="1"/>
    <row r="1022" s="1" customFormat="1" ht="18" customHeight="1"/>
    <row r="1023" s="1" customFormat="1" ht="18" customHeight="1"/>
    <row r="1024" s="1" customFormat="1" ht="18" customHeight="1"/>
    <row r="1025" s="1" customFormat="1" ht="18" customHeight="1"/>
    <row r="1026" s="1" customFormat="1" ht="18" customHeight="1"/>
    <row r="1027" s="1" customFormat="1" ht="18" customHeight="1"/>
    <row r="1028" s="1" customFormat="1" ht="18" customHeight="1"/>
    <row r="1029" s="1" customFormat="1" ht="18" customHeight="1"/>
    <row r="1030" s="1" customFormat="1" ht="18" customHeight="1"/>
    <row r="1031" s="1" customFormat="1" ht="18" customHeight="1"/>
    <row r="1032" s="1" customFormat="1" ht="18" customHeight="1"/>
    <row r="1033" s="1" customFormat="1" ht="18" customHeight="1"/>
    <row r="1034" s="1" customFormat="1" ht="18" customHeight="1"/>
    <row r="1035" s="1" customFormat="1" ht="18" customHeight="1"/>
    <row r="1036" s="1" customFormat="1" ht="18" customHeight="1"/>
    <row r="1037" s="1" customFormat="1" ht="18" customHeight="1"/>
    <row r="1038" s="1" customFormat="1" ht="18" customHeight="1"/>
    <row r="1039" s="1" customFormat="1" ht="18" customHeight="1"/>
    <row r="1040" s="1" customFormat="1" ht="18" customHeight="1"/>
    <row r="1041" s="1" customFormat="1" ht="18" customHeight="1"/>
    <row r="1042" s="1" customFormat="1" ht="18" customHeight="1"/>
    <row r="1043" s="1" customFormat="1" ht="18" customHeight="1"/>
    <row r="1044" s="1" customFormat="1" ht="18" customHeight="1"/>
    <row r="1045" s="1" customFormat="1" ht="18" customHeight="1"/>
    <row r="1046" s="1" customFormat="1" ht="18" customHeight="1"/>
    <row r="1047" s="1" customFormat="1" ht="18" customHeight="1"/>
    <row r="1048" s="1" customFormat="1" ht="18" customHeight="1"/>
    <row r="1049" s="1" customFormat="1" ht="18" customHeight="1"/>
    <row r="1050" s="1" customFormat="1" ht="18" customHeight="1"/>
    <row r="1051" s="1" customFormat="1" ht="18" customHeight="1"/>
    <row r="1052" s="1" customFormat="1" ht="18" customHeight="1"/>
    <row r="1053" s="1" customFormat="1" ht="18" customHeight="1"/>
    <row r="1054" s="1" customFormat="1" ht="18" customHeight="1"/>
    <row r="1055" s="1" customFormat="1" ht="18" customHeight="1"/>
    <row r="1056" s="1" customFormat="1" ht="18" customHeight="1"/>
    <row r="1057" s="1" customFormat="1" ht="18" customHeight="1"/>
    <row r="1058" s="1" customFormat="1" ht="18" customHeight="1"/>
    <row r="1059" s="1" customFormat="1" ht="18" customHeight="1"/>
    <row r="1060" s="1" customFormat="1" ht="18" customHeight="1"/>
    <row r="1061" s="1" customFormat="1" ht="18" customHeight="1"/>
    <row r="1062" s="1" customFormat="1" ht="18" customHeight="1"/>
    <row r="1063" s="1" customFormat="1" ht="18" customHeight="1"/>
    <row r="1064" s="1" customFormat="1" ht="18" customHeight="1"/>
    <row r="1065" s="1" customFormat="1" ht="18" customHeight="1"/>
    <row r="1066" s="1" customFormat="1" ht="18" customHeight="1"/>
    <row r="1067" s="1" customFormat="1" ht="18" customHeight="1"/>
    <row r="1068" s="1" customFormat="1" ht="18" customHeight="1"/>
    <row r="1069" s="1" customFormat="1" ht="18" customHeight="1"/>
    <row r="1070" s="1" customFormat="1" ht="18" customHeight="1"/>
    <row r="1071" s="1" customFormat="1" ht="18" customHeight="1"/>
    <row r="1072" s="1" customFormat="1" ht="18" customHeight="1"/>
    <row r="1073" s="1" customFormat="1" ht="18" customHeight="1"/>
    <row r="1074" s="1" customFormat="1" ht="18" customHeight="1"/>
    <row r="1075" s="1" customFormat="1" ht="18" customHeight="1"/>
    <row r="1076" s="1" customFormat="1" ht="18" customHeight="1"/>
    <row r="1077" s="1" customFormat="1" ht="18" customHeight="1"/>
    <row r="1078" s="1" customFormat="1" ht="18" customHeight="1"/>
    <row r="1079" s="1" customFormat="1" ht="18" customHeight="1"/>
    <row r="1080" s="1" customFormat="1" ht="18" customHeight="1"/>
    <row r="1081" s="1" customFormat="1" ht="18" customHeight="1"/>
    <row r="1082" s="1" customFormat="1" ht="18" customHeight="1"/>
    <row r="1083" s="1" customFormat="1" ht="18" customHeight="1"/>
    <row r="1084" s="1" customFormat="1" ht="18" customHeight="1"/>
    <row r="1085" s="1" customFormat="1" ht="18" customHeight="1"/>
    <row r="1086" s="1" customFormat="1" ht="18" customHeight="1"/>
    <row r="1087" s="1" customFormat="1" ht="18" customHeight="1"/>
    <row r="1088" s="1" customFormat="1" ht="18" customHeight="1"/>
    <row r="1089" s="1" customFormat="1" ht="18" customHeight="1"/>
    <row r="1090" s="1" customFormat="1" ht="18" customHeight="1"/>
    <row r="1091" s="1" customFormat="1" ht="18" customHeight="1"/>
    <row r="1092" s="1" customFormat="1" ht="18" customHeight="1"/>
    <row r="1093" s="1" customFormat="1" ht="18" customHeight="1"/>
    <row r="1094" s="1" customFormat="1" ht="18" customHeight="1"/>
    <row r="1095" s="1" customFormat="1" ht="18" customHeight="1"/>
    <row r="1096" s="1" customFormat="1" ht="18" customHeight="1"/>
    <row r="1097" s="1" customFormat="1" ht="18" customHeight="1"/>
    <row r="1098" s="1" customFormat="1" ht="18" customHeight="1"/>
    <row r="1099" s="1" customFormat="1" ht="18" customHeight="1"/>
    <row r="1100" s="1" customFormat="1" ht="18" customHeight="1"/>
    <row r="1101" s="1" customFormat="1" ht="18" customHeight="1"/>
    <row r="1102" s="1" customFormat="1" ht="18" customHeight="1"/>
    <row r="1103" s="1" customFormat="1" ht="18" customHeight="1"/>
    <row r="1104" s="1" customFormat="1" ht="18" customHeight="1"/>
    <row r="1105" s="1" customFormat="1" ht="18" customHeight="1"/>
    <row r="1106" s="1" customFormat="1" ht="18" customHeight="1"/>
    <row r="1107" s="1" customFormat="1" ht="18" customHeight="1"/>
    <row r="1108" s="1" customFormat="1" ht="18" customHeight="1"/>
    <row r="1109" s="1" customFormat="1" ht="18" customHeight="1"/>
    <row r="1110" s="1" customFormat="1" ht="18" customHeight="1"/>
    <row r="1111" s="1" customFormat="1" ht="18" customHeight="1"/>
    <row r="1112" s="1" customFormat="1" ht="18" customHeight="1"/>
    <row r="1113" s="1" customFormat="1" ht="18" customHeight="1"/>
    <row r="1114" s="1" customFormat="1" ht="18" customHeight="1"/>
    <row r="1115" s="1" customFormat="1" ht="18" customHeight="1"/>
    <row r="1116" s="1" customFormat="1" ht="18" customHeight="1"/>
    <row r="1117" s="1" customFormat="1" ht="18" customHeight="1"/>
    <row r="1118" s="1" customFormat="1" ht="18" customHeight="1"/>
    <row r="1119" s="1" customFormat="1" ht="18" customHeight="1"/>
    <row r="1120" s="1" customFormat="1" ht="18" customHeight="1"/>
    <row r="1121" s="1" customFormat="1" ht="18" customHeight="1"/>
    <row r="1122" s="1" customFormat="1" ht="18" customHeight="1"/>
    <row r="1123" s="1" customFormat="1" ht="18" customHeight="1"/>
    <row r="1124" s="1" customFormat="1" ht="18" customHeight="1"/>
    <row r="1125" s="1" customFormat="1" ht="18" customHeight="1"/>
    <row r="1126" s="1" customFormat="1" ht="18" customHeight="1"/>
    <row r="1127" s="1" customFormat="1" ht="18" customHeight="1"/>
    <row r="1128" s="1" customFormat="1" ht="18" customHeight="1"/>
    <row r="1129" s="1" customFormat="1" ht="18" customHeight="1"/>
    <row r="1130" s="1" customFormat="1" ht="18" customHeight="1"/>
    <row r="1131" s="1" customFormat="1" ht="18" customHeight="1"/>
    <row r="1132" s="1" customFormat="1" ht="18" customHeight="1"/>
    <row r="1133" s="1" customFormat="1" ht="18" customHeight="1"/>
    <row r="1134" s="1" customFormat="1" ht="18" customHeight="1"/>
    <row r="1135" s="1" customFormat="1" ht="18" customHeight="1"/>
    <row r="1136" s="1" customFormat="1" ht="18" customHeight="1"/>
    <row r="1137" s="1" customFormat="1" ht="18" customHeight="1"/>
    <row r="1138" s="1" customFormat="1" ht="18" customHeight="1"/>
    <row r="1139" s="1" customFormat="1" ht="18" customHeight="1"/>
    <row r="1140" s="1" customFormat="1" ht="18" customHeight="1"/>
    <row r="1141" s="1" customFormat="1" ht="18" customHeight="1"/>
    <row r="1142" s="1" customFormat="1" ht="18" customHeight="1"/>
    <row r="1143" s="1" customFormat="1" ht="18" customHeight="1"/>
    <row r="1144" s="1" customFormat="1" ht="18" customHeight="1"/>
    <row r="1145" s="1" customFormat="1" ht="18" customHeight="1"/>
    <row r="1146" s="1" customFormat="1" ht="18" customHeight="1"/>
    <row r="1147" s="1" customFormat="1" ht="18" customHeight="1"/>
    <row r="1148" s="1" customFormat="1" ht="18" customHeight="1"/>
    <row r="1149" s="1" customFormat="1" ht="18" customHeight="1"/>
    <row r="1150" s="1" customFormat="1" ht="18" customHeight="1"/>
    <row r="1151" s="1" customFormat="1" ht="18" customHeight="1"/>
    <row r="1152" s="1" customFormat="1" ht="18" customHeight="1"/>
    <row r="1153" s="1" customFormat="1" ht="18" customHeight="1"/>
    <row r="1154" s="1" customFormat="1" ht="18" customHeight="1"/>
    <row r="1155" s="1" customFormat="1" ht="18" customHeight="1"/>
    <row r="1156" s="1" customFormat="1" ht="18" customHeight="1"/>
    <row r="1157" s="1" customFormat="1" ht="18" customHeight="1"/>
    <row r="1158" s="1" customFormat="1" ht="18" customHeight="1"/>
    <row r="1159" s="1" customFormat="1" ht="18" customHeight="1"/>
    <row r="1160" s="1" customFormat="1" ht="18" customHeight="1"/>
    <row r="1161" s="1" customFormat="1" ht="18" customHeight="1"/>
    <row r="1162" s="1" customFormat="1" ht="18" customHeight="1"/>
    <row r="1163" s="1" customFormat="1" ht="18" customHeight="1"/>
    <row r="1164" s="1" customFormat="1" ht="18" customHeight="1"/>
    <row r="1165" s="1" customFormat="1" ht="18" customHeight="1"/>
    <row r="1166" s="1" customFormat="1" ht="18" customHeight="1"/>
    <row r="1167" s="1" customFormat="1" ht="18" customHeight="1"/>
    <row r="1168" s="1" customFormat="1" ht="18" customHeight="1"/>
    <row r="1169" s="1" customFormat="1" ht="18" customHeight="1"/>
    <row r="1170" s="1" customFormat="1" ht="18" customHeight="1"/>
    <row r="1171" s="1" customFormat="1" ht="18" customHeight="1"/>
    <row r="1172" s="1" customFormat="1" ht="18" customHeight="1"/>
    <row r="1173" s="1" customFormat="1" ht="18" customHeight="1"/>
    <row r="1174" s="1" customFormat="1" ht="18" customHeight="1"/>
    <row r="1175" s="1" customFormat="1" ht="18" customHeight="1"/>
    <row r="1176" s="1" customFormat="1" ht="18" customHeight="1"/>
    <row r="1177" s="1" customFormat="1" ht="18" customHeight="1"/>
    <row r="1178" s="1" customFormat="1" ht="18" customHeight="1"/>
    <row r="1179" s="1" customFormat="1" ht="18" customHeight="1"/>
    <row r="1180" s="1" customFormat="1" ht="18" customHeight="1"/>
    <row r="1181" s="1" customFormat="1" ht="18" customHeight="1"/>
    <row r="1182" s="1" customFormat="1" ht="18" customHeight="1"/>
    <row r="1183" s="1" customFormat="1" ht="18" customHeight="1"/>
    <row r="1184" s="1" customFormat="1" ht="18" customHeight="1"/>
    <row r="1185" s="1" customFormat="1" ht="18" customHeight="1"/>
    <row r="1186" s="1" customFormat="1" ht="18" customHeight="1"/>
    <row r="1187" s="1" customFormat="1" ht="18" customHeight="1"/>
    <row r="1188" s="1" customFormat="1" ht="18" customHeight="1"/>
    <row r="1189" s="1" customFormat="1" ht="18" customHeight="1"/>
    <row r="1190" s="1" customFormat="1" ht="18" customHeight="1"/>
    <row r="1191" s="1" customFormat="1" ht="18" customHeight="1"/>
    <row r="1192" s="1" customFormat="1" ht="18" customHeight="1"/>
    <row r="1193" s="1" customFormat="1" ht="18" customHeight="1"/>
    <row r="1194" s="1" customFormat="1" ht="18" customHeight="1"/>
    <row r="1195" s="1" customFormat="1" ht="18" customHeight="1"/>
    <row r="1196" s="1" customFormat="1" ht="18" customHeight="1"/>
    <row r="1197" s="1" customFormat="1" ht="18" customHeight="1"/>
    <row r="1198" s="1" customFormat="1" ht="18" customHeight="1"/>
    <row r="1199" s="1" customFormat="1" ht="18" customHeight="1"/>
    <row r="1200" s="1" customFormat="1" ht="18" customHeight="1"/>
    <row r="1201" s="1" customFormat="1" ht="18" customHeight="1"/>
    <row r="1202" s="1" customFormat="1" ht="18" customHeight="1"/>
    <row r="1203" s="1" customFormat="1" ht="18" customHeight="1"/>
    <row r="1204" s="1" customFormat="1" ht="18" customHeight="1"/>
    <row r="1205" s="1" customFormat="1" ht="18" customHeight="1"/>
    <row r="1206" s="1" customFormat="1" ht="18" customHeight="1"/>
    <row r="1207" s="1" customFormat="1" ht="18" customHeight="1"/>
    <row r="1208" s="1" customFormat="1" ht="18" customHeight="1"/>
    <row r="1209" s="1" customFormat="1" ht="18" customHeight="1"/>
    <row r="1210" s="1" customFormat="1" ht="18" customHeight="1"/>
    <row r="1211" s="1" customFormat="1" ht="18" customHeight="1"/>
    <row r="1212" s="1" customFormat="1" ht="18" customHeight="1"/>
    <row r="1213" s="1" customFormat="1" ht="18" customHeight="1"/>
    <row r="1214" s="1" customFormat="1" ht="18" customHeight="1"/>
    <row r="1215" s="1" customFormat="1" ht="18" customHeight="1"/>
    <row r="1216" s="1" customFormat="1" ht="18" customHeight="1"/>
    <row r="1217" s="1" customFormat="1" ht="18" customHeight="1"/>
    <row r="1218" s="1" customFormat="1" ht="18" customHeight="1"/>
    <row r="1219" s="1" customFormat="1" ht="18" customHeight="1"/>
    <row r="1220" s="1" customFormat="1" ht="18" customHeight="1"/>
    <row r="1221" s="1" customFormat="1" ht="18" customHeight="1"/>
    <row r="1222" s="1" customFormat="1" ht="18" customHeight="1"/>
    <row r="1223" s="1" customFormat="1" ht="18" customHeight="1"/>
    <row r="1224" s="1" customFormat="1" ht="18" customHeight="1"/>
    <row r="1225" s="1" customFormat="1" ht="18" customHeight="1"/>
    <row r="1226" s="1" customFormat="1" ht="18" customHeight="1"/>
    <row r="1227" s="1" customFormat="1" ht="18" customHeight="1"/>
    <row r="1228" s="1" customFormat="1" ht="18" customHeight="1"/>
    <row r="1229" s="1" customFormat="1" ht="18" customHeight="1"/>
    <row r="1230" s="1" customFormat="1" ht="18" customHeight="1"/>
    <row r="1231" s="1" customFormat="1" ht="18" customHeight="1"/>
    <row r="1232" s="1" customFormat="1" ht="18" customHeight="1"/>
    <row r="1233" s="1" customFormat="1" ht="18" customHeight="1"/>
    <row r="1234" s="1" customFormat="1" ht="18" customHeight="1"/>
    <row r="1235" s="1" customFormat="1" ht="18" customHeight="1"/>
    <row r="1236" s="1" customFormat="1" ht="18" customHeight="1"/>
    <row r="1237" s="1" customFormat="1" ht="18" customHeight="1"/>
    <row r="1238" s="1" customFormat="1" ht="18" customHeight="1"/>
    <row r="1239" s="1" customFormat="1" ht="18" customHeight="1"/>
    <row r="1240" s="1" customFormat="1" ht="18" customHeight="1"/>
    <row r="1241" s="1" customFormat="1" ht="18" customHeight="1"/>
    <row r="1242" s="1" customFormat="1" ht="18" customHeight="1"/>
    <row r="1243" s="1" customFormat="1" ht="18" customHeight="1"/>
    <row r="1244" s="1" customFormat="1" ht="18" customHeight="1"/>
    <row r="1245" s="1" customFormat="1" ht="18" customHeight="1"/>
    <row r="1246" s="1" customFormat="1" ht="18" customHeight="1"/>
    <row r="1247" s="1" customFormat="1" ht="18" customHeight="1"/>
    <row r="1248" s="1" customFormat="1" ht="18" customHeight="1"/>
    <row r="1249" s="1" customFormat="1" ht="18" customHeight="1"/>
    <row r="1250" s="1" customFormat="1" ht="18" customHeight="1"/>
    <row r="1251" s="1" customFormat="1" ht="18" customHeight="1"/>
    <row r="1252" s="1" customFormat="1" ht="18" customHeight="1"/>
    <row r="1253" s="1" customFormat="1" ht="18" customHeight="1"/>
    <row r="1254" s="1" customFormat="1" ht="18" customHeight="1"/>
    <row r="1255" s="1" customFormat="1" ht="18" customHeight="1"/>
    <row r="1256" s="1" customFormat="1" ht="18" customHeight="1"/>
    <row r="1257" s="1" customFormat="1" ht="18" customHeight="1"/>
    <row r="1258" s="1" customFormat="1" ht="18" customHeight="1"/>
    <row r="1259" s="1" customFormat="1" ht="18" customHeight="1"/>
    <row r="1260" s="1" customFormat="1" ht="18" customHeight="1"/>
    <row r="1261" s="1" customFormat="1" ht="18" customHeight="1"/>
    <row r="1262" s="1" customFormat="1" ht="18" customHeight="1"/>
    <row r="1263" s="1" customFormat="1" ht="18" customHeight="1"/>
    <row r="1264" s="1" customFormat="1" ht="18" customHeight="1"/>
    <row r="1265" s="1" customFormat="1" ht="18" customHeight="1"/>
    <row r="1266" s="1" customFormat="1" ht="18" customHeight="1"/>
    <row r="1267" s="1" customFormat="1" ht="18" customHeight="1"/>
    <row r="1268" s="1" customFormat="1" ht="18" customHeight="1"/>
    <row r="1269" s="1" customFormat="1" ht="18" customHeight="1"/>
    <row r="1270" s="1" customFormat="1" ht="18" customHeight="1"/>
    <row r="1271" s="1" customFormat="1" ht="18" customHeight="1"/>
    <row r="1272" s="1" customFormat="1" ht="18" customHeight="1"/>
    <row r="1273" s="1" customFormat="1" ht="18" customHeight="1"/>
    <row r="1274" s="1" customFormat="1" ht="18" customHeight="1"/>
    <row r="1275" s="1" customFormat="1" ht="18" customHeight="1"/>
    <row r="1276" s="1" customFormat="1" ht="18" customHeight="1"/>
    <row r="1277" s="1" customFormat="1" ht="18" customHeight="1"/>
    <row r="1278" s="1" customFormat="1" ht="18" customHeight="1"/>
    <row r="1279" s="1" customFormat="1" ht="18" customHeight="1"/>
    <row r="1280" s="1" customFormat="1" ht="18" customHeight="1"/>
    <row r="1281" s="1" customFormat="1" ht="18" customHeight="1"/>
    <row r="1282" s="1" customFormat="1" ht="18" customHeight="1"/>
    <row r="1283" s="1" customFormat="1" ht="18" customHeight="1"/>
    <row r="1284" s="1" customFormat="1" ht="18" customHeight="1"/>
    <row r="1285" s="1" customFormat="1" ht="18" customHeight="1"/>
    <row r="1286" s="1" customFormat="1" ht="18" customHeight="1"/>
    <row r="1287" s="1" customFormat="1" ht="18" customHeight="1"/>
    <row r="1288" s="1" customFormat="1" ht="18" customHeight="1"/>
    <row r="1289" s="1" customFormat="1" ht="18" customHeight="1"/>
    <row r="1290" s="1" customFormat="1" ht="18" customHeight="1"/>
    <row r="1291" s="1" customFormat="1" ht="18" customHeight="1"/>
    <row r="1292" s="1" customFormat="1" ht="18" customHeight="1"/>
    <row r="1293" s="1" customFormat="1" ht="18" customHeight="1"/>
    <row r="1294" s="1" customFormat="1" ht="18" customHeight="1"/>
    <row r="1295" s="1" customFormat="1" ht="18" customHeight="1"/>
    <row r="1296" s="1" customFormat="1" ht="18" customHeight="1"/>
    <row r="1297" s="1" customFormat="1" ht="18" customHeight="1"/>
    <row r="1298" s="1" customFormat="1" ht="18" customHeight="1"/>
    <row r="1299" s="1" customFormat="1" ht="18" customHeight="1"/>
    <row r="1300" s="1" customFormat="1" ht="18" customHeight="1"/>
    <row r="1301" s="1" customFormat="1" ht="18" customHeight="1"/>
    <row r="1302" s="1" customFormat="1" ht="18" customHeight="1"/>
    <row r="1303" s="1" customFormat="1" ht="18" customHeight="1"/>
    <row r="1304" s="1" customFormat="1" ht="18" customHeight="1"/>
    <row r="1305" s="1" customFormat="1" ht="18" customHeight="1"/>
    <row r="1306" s="1" customFormat="1" ht="18" customHeight="1"/>
    <row r="1307" s="1" customFormat="1" ht="18" customHeight="1"/>
    <row r="1308" s="1" customFormat="1" ht="18" customHeight="1"/>
    <row r="1309" s="1" customFormat="1" ht="18" customHeight="1"/>
    <row r="1310" s="1" customFormat="1" ht="18" customHeight="1"/>
    <row r="1311" s="1" customFormat="1" ht="18" customHeight="1"/>
    <row r="1312" s="1" customFormat="1" ht="18" customHeight="1"/>
    <row r="1313" s="1" customFormat="1" ht="18" customHeight="1"/>
    <row r="1314" s="1" customFormat="1" ht="18" customHeight="1"/>
    <row r="1315" s="1" customFormat="1" ht="18" customHeight="1"/>
    <row r="1316" s="1" customFormat="1" ht="18" customHeight="1"/>
    <row r="1317" s="1" customFormat="1" ht="18" customHeight="1"/>
    <row r="1318" s="1" customFormat="1" ht="18" customHeight="1"/>
    <row r="1319" s="1" customFormat="1" ht="18" customHeight="1"/>
    <row r="1320" s="1" customFormat="1" ht="18" customHeight="1"/>
    <row r="1321" s="1" customFormat="1" ht="18" customHeight="1"/>
    <row r="1322" s="1" customFormat="1" ht="18" customHeight="1"/>
    <row r="1323" s="1" customFormat="1" ht="18" customHeight="1"/>
    <row r="1324" s="1" customFormat="1" ht="18" customHeight="1"/>
    <row r="1325" s="1" customFormat="1" ht="18" customHeight="1"/>
    <row r="1326" s="1" customFormat="1" ht="18" customHeight="1"/>
    <row r="1327" s="1" customFormat="1" ht="18" customHeight="1"/>
    <row r="1328" s="1" customFormat="1" ht="18" customHeight="1"/>
    <row r="1329" s="1" customFormat="1" ht="18" customHeight="1"/>
    <row r="1330" s="1" customFormat="1" ht="18" customHeight="1"/>
    <row r="1331" s="1" customFormat="1" ht="18" customHeight="1"/>
    <row r="1332" s="1" customFormat="1" ht="18" customHeight="1"/>
    <row r="1333" s="1" customFormat="1" ht="18" customHeight="1"/>
    <row r="1334" s="1" customFormat="1" ht="18" customHeight="1"/>
    <row r="1335" s="1" customFormat="1" ht="18" customHeight="1"/>
    <row r="1336" s="1" customFormat="1" ht="18" customHeight="1"/>
    <row r="1337" s="1" customFormat="1" ht="18" customHeight="1"/>
    <row r="1338" s="1" customFormat="1" ht="18" customHeight="1"/>
    <row r="1339" s="1" customFormat="1" ht="18" customHeight="1"/>
    <row r="1340" s="1" customFormat="1" ht="18" customHeight="1"/>
    <row r="1341" s="1" customFormat="1" ht="18" customHeight="1"/>
    <row r="1342" s="1" customFormat="1" ht="18" customHeight="1"/>
    <row r="1343" s="1" customFormat="1" ht="18" customHeight="1"/>
    <row r="1344" s="1" customFormat="1" ht="18" customHeight="1"/>
    <row r="1345" s="1" customFormat="1" ht="18" customHeight="1"/>
    <row r="1346" s="1" customFormat="1" ht="18" customHeight="1"/>
    <row r="1347" s="1" customFormat="1" ht="18" customHeight="1"/>
    <row r="1348" s="1" customFormat="1" ht="18" customHeight="1"/>
    <row r="1349" s="1" customFormat="1" ht="18" customHeight="1"/>
    <row r="1350" s="1" customFormat="1" ht="18" customHeight="1"/>
    <row r="1351" s="1" customFormat="1" ht="18" customHeight="1"/>
    <row r="1352" s="1" customFormat="1" ht="18" customHeight="1"/>
    <row r="1353" s="1" customFormat="1" ht="18" customHeight="1"/>
    <row r="1354" s="1" customFormat="1" ht="18" customHeight="1"/>
    <row r="1355" s="1" customFormat="1" ht="18" customHeight="1"/>
    <row r="1356" s="1" customFormat="1" ht="18" customHeight="1"/>
    <row r="1357" s="1" customFormat="1" ht="18" customHeight="1"/>
    <row r="1358" s="1" customFormat="1" ht="18" customHeight="1"/>
    <row r="1359" s="1" customFormat="1" ht="18" customHeight="1"/>
    <row r="1360" s="1" customFormat="1" ht="18" customHeight="1"/>
    <row r="1361" s="1" customFormat="1" ht="18" customHeight="1"/>
    <row r="1362" s="1" customFormat="1" ht="18" customHeight="1"/>
    <row r="1363" s="1" customFormat="1" ht="18" customHeight="1"/>
    <row r="1364" s="1" customFormat="1" ht="18" customHeight="1"/>
    <row r="1365" s="1" customFormat="1" ht="18" customHeight="1"/>
    <row r="1366" s="1" customFormat="1" ht="18" customHeight="1"/>
    <row r="1367" s="1" customFormat="1" ht="18" customHeight="1"/>
    <row r="1368" s="1" customFormat="1" ht="18" customHeight="1"/>
    <row r="1369" s="1" customFormat="1" ht="18" customHeight="1"/>
    <row r="1370" s="1" customFormat="1" ht="18" customHeight="1"/>
    <row r="1371" s="1" customFormat="1" ht="18" customHeight="1"/>
    <row r="1372" s="1" customFormat="1" ht="18" customHeight="1"/>
    <row r="1373" s="1" customFormat="1" ht="18" customHeight="1"/>
    <row r="1374" s="1" customFormat="1" ht="18" customHeight="1"/>
    <row r="1375" s="1" customFormat="1" ht="18" customHeight="1"/>
    <row r="1376" s="1" customFormat="1" ht="18" customHeight="1"/>
    <row r="1377" s="1" customFormat="1" ht="18" customHeight="1"/>
    <row r="1378" s="1" customFormat="1" ht="18" customHeight="1"/>
    <row r="1379" s="1" customFormat="1" ht="18" customHeight="1"/>
    <row r="1380" s="1" customFormat="1" ht="18" customHeight="1"/>
    <row r="1381" s="1" customFormat="1" ht="18" customHeight="1"/>
    <row r="1382" s="1" customFormat="1" ht="18" customHeight="1"/>
    <row r="1383" s="1" customFormat="1" ht="18" customHeight="1"/>
    <row r="1384" s="1" customFormat="1" ht="18" customHeight="1"/>
    <row r="1385" s="1" customFormat="1" ht="18" customHeight="1"/>
    <row r="1386" s="1" customFormat="1" ht="18" customHeight="1"/>
    <row r="1387" s="1" customFormat="1" ht="18" customHeight="1"/>
    <row r="1388" s="1" customFormat="1" ht="18" customHeight="1"/>
    <row r="1389" s="1" customFormat="1" ht="18" customHeight="1"/>
    <row r="1390" s="1" customFormat="1" ht="18" customHeight="1"/>
    <row r="1391" s="1" customFormat="1" ht="18" customHeight="1"/>
    <row r="1392" s="1" customFormat="1" ht="18" customHeight="1"/>
    <row r="1393" s="1" customFormat="1" ht="18" customHeight="1"/>
    <row r="1394" s="1" customFormat="1" ht="18" customHeight="1"/>
    <row r="1395" s="1" customFormat="1" ht="18" customHeight="1"/>
    <row r="1396" s="1" customFormat="1" ht="18" customHeight="1"/>
    <row r="1397" s="1" customFormat="1" ht="18" customHeight="1"/>
    <row r="1398" s="1" customFormat="1" ht="18" customHeight="1"/>
    <row r="1399" s="1" customFormat="1" ht="18" customHeight="1"/>
    <row r="1400" s="1" customFormat="1" ht="18" customHeight="1"/>
    <row r="1401" s="1" customFormat="1" ht="18" customHeight="1"/>
    <row r="1402" s="1" customFormat="1" ht="18" customHeight="1"/>
    <row r="1403" s="1" customFormat="1" ht="18" customHeight="1"/>
    <row r="1404" s="1" customFormat="1" ht="18" customHeight="1"/>
    <row r="1405" s="1" customFormat="1" ht="18" customHeight="1"/>
    <row r="1406" s="1" customFormat="1" ht="18" customHeight="1"/>
    <row r="1407" s="1" customFormat="1" ht="18" customHeight="1"/>
    <row r="1408" s="1" customFormat="1" ht="18" customHeight="1"/>
    <row r="1409" s="1" customFormat="1" ht="18" customHeight="1"/>
    <row r="1410" s="1" customFormat="1" ht="18" customHeight="1"/>
    <row r="1411" s="1" customFormat="1" ht="18" customHeight="1"/>
  </sheetData>
  <mergeCells count="3">
    <mergeCell ref="A2:D2"/>
    <mergeCell ref="A4:B4"/>
    <mergeCell ref="C4:D4"/>
  </mergeCells>
  <printOptions horizontalCentered="1"/>
  <pageMargins left="0.629861111111111" right="0.751388888888889" top="0.708333333333333" bottom="1" header="0.5" footer="0.5"/>
  <pageSetup paperSize="9" scale="8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封面</vt:lpstr>
      <vt:lpstr>目录</vt:lpstr>
      <vt:lpstr>2025年通川区公共预算支出调整（表1）</vt:lpstr>
      <vt:lpstr>2025年通川区基金支出调整（表2）</vt:lpstr>
      <vt:lpstr>2025年通川区国有资本经营收支调整（表3）</vt:lpstr>
      <vt:lpstr>2025年达州市通川区地方政府债务限额调整情况表（表4）</vt:lpstr>
      <vt:lpstr>2025年达州市通川区地方政府债券资金安排情况表（表5）</vt:lpstr>
      <vt:lpstr>2025年达州市通川区地方政府债务余额调整情况表（表6）</vt:lpstr>
      <vt:lpstr>2025年1-6月执行情况表（表7）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2021-12-21T09:13:00Z</cp:lastPrinted>
  <dcterms:modified xsi:type="dcterms:W3CDTF">2025-08-01T01:42:17Z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3A6B5739A38644BB96E81579B0A18BC1</vt:lpwstr>
  </property>
</Properties>
</file>